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m\Documents\Změna finančního plánu\Final\"/>
    </mc:Choice>
  </mc:AlternateContent>
  <bookViews>
    <workbookView xWindow="0" yWindow="0" windowWidth="19200" windowHeight="6435" activeTab="1"/>
  </bookViews>
  <sheets>
    <sheet name="Tab. f) dle MPIN" sheetId="3" r:id="rId1"/>
    <sheet name="Kontrolní tab. fin. plánů SCLLD" sheetId="2" r:id="rId2"/>
  </sheets>
  <definedNames>
    <definedName name="_xlnm.Print_Area" localSheetId="1">'Kontrolní tab. fin. plánů SCLLD'!$C$1:$AA$49</definedName>
  </definedNames>
  <calcPr calcId="152511"/>
</workbook>
</file>

<file path=xl/calcChain.xml><?xml version="1.0" encoding="utf-8"?>
<calcChain xmlns="http://schemas.openxmlformats.org/spreadsheetml/2006/main">
  <c r="C49" i="2" l="1"/>
  <c r="F96" i="3" l="1"/>
  <c r="E96" i="3"/>
  <c r="I96" i="3"/>
  <c r="H96" i="3"/>
  <c r="M96" i="3" l="1"/>
  <c r="M81" i="3"/>
  <c r="M69" i="3"/>
  <c r="M57" i="3"/>
  <c r="M46" i="3"/>
  <c r="K80" i="3" l="1"/>
  <c r="J80" i="3"/>
  <c r="I80" i="3"/>
  <c r="H80" i="3"/>
  <c r="F80" i="3"/>
  <c r="E80" i="3"/>
  <c r="K68" i="3"/>
  <c r="J68" i="3"/>
  <c r="I68" i="3"/>
  <c r="H68" i="3"/>
  <c r="F68" i="3"/>
  <c r="E68" i="3"/>
  <c r="K56" i="3"/>
  <c r="J56" i="3"/>
  <c r="I56" i="3"/>
  <c r="H56" i="3"/>
  <c r="F56" i="3"/>
  <c r="E56" i="3"/>
  <c r="M41" i="3"/>
  <c r="N41" i="3"/>
  <c r="M42" i="3"/>
  <c r="N42" i="3"/>
  <c r="M43" i="3"/>
  <c r="N43" i="3"/>
  <c r="M44" i="3"/>
  <c r="N44" i="3"/>
  <c r="E45" i="3"/>
  <c r="F45" i="3"/>
  <c r="H45" i="3"/>
  <c r="I45" i="3"/>
  <c r="J45" i="3"/>
  <c r="K45" i="3"/>
  <c r="D49" i="2" l="1"/>
  <c r="D53" i="2"/>
  <c r="D52" i="2"/>
  <c r="C53" i="2"/>
  <c r="C52" i="2"/>
  <c r="C59" i="2" l="1"/>
  <c r="C58" i="2"/>
  <c r="C57" i="2"/>
  <c r="C56" i="2"/>
  <c r="C55" i="2"/>
  <c r="C54" i="2"/>
  <c r="C51" i="2"/>
  <c r="C50" i="2"/>
  <c r="E21" i="2" l="1"/>
  <c r="F26" i="2" l="1"/>
  <c r="G27" i="2" s="1"/>
  <c r="D59" i="2" l="1"/>
  <c r="E59" i="2" s="1"/>
  <c r="E53" i="2"/>
  <c r="D54" i="2"/>
  <c r="E54" i="2" s="1"/>
  <c r="D55" i="2"/>
  <c r="E55" i="2" s="1"/>
  <c r="D56" i="2"/>
  <c r="E56" i="2" s="1"/>
  <c r="D57" i="2"/>
  <c r="E57" i="2" s="1"/>
  <c r="D58" i="2"/>
  <c r="E58" i="2" s="1"/>
  <c r="D51" i="2"/>
  <c r="D50" i="2"/>
  <c r="E51" i="2" l="1"/>
  <c r="E49" i="2"/>
  <c r="E50" i="2"/>
  <c r="E52" i="2"/>
  <c r="D60" i="2"/>
  <c r="C60" i="2"/>
  <c r="Z37" i="2"/>
  <c r="Z38" i="2"/>
  <c r="Z39" i="2"/>
  <c r="Z40" i="2"/>
  <c r="Z41" i="2"/>
  <c r="Z42" i="2"/>
  <c r="W38" i="2"/>
  <c r="W39" i="2"/>
  <c r="W40" i="2"/>
  <c r="W41" i="2"/>
  <c r="W42" i="2"/>
  <c r="T38" i="2"/>
  <c r="T39" i="2"/>
  <c r="T40" i="2"/>
  <c r="T41" i="2"/>
  <c r="T42" i="2"/>
  <c r="T43" i="2"/>
  <c r="Q37" i="2"/>
  <c r="Q38" i="2"/>
  <c r="Q39" i="2"/>
  <c r="Q40" i="2"/>
  <c r="Q41" i="2"/>
  <c r="Q42" i="2"/>
  <c r="Q43" i="2"/>
  <c r="N36" i="2"/>
  <c r="N37" i="2"/>
  <c r="N38" i="2"/>
  <c r="N39" i="2"/>
  <c r="N40" i="2"/>
  <c r="N41" i="2"/>
  <c r="N42" i="2"/>
  <c r="K37" i="2"/>
  <c r="K38" i="2"/>
  <c r="K39" i="2"/>
  <c r="K40" i="2"/>
  <c r="K41" i="2"/>
  <c r="K42" i="2"/>
  <c r="K43" i="2"/>
  <c r="H37" i="2"/>
  <c r="H38" i="2"/>
  <c r="H39" i="2"/>
  <c r="H40" i="2"/>
  <c r="H41" i="2"/>
  <c r="H42" i="2"/>
  <c r="H43" i="2"/>
  <c r="E38" i="2"/>
  <c r="E39" i="2"/>
  <c r="E40" i="2"/>
  <c r="E41" i="2"/>
  <c r="E42" i="2"/>
  <c r="E43" i="2"/>
  <c r="F44" i="2" l="1"/>
  <c r="O14" i="2" s="1"/>
  <c r="E34" i="2"/>
  <c r="H34" i="2"/>
  <c r="K34" i="2"/>
  <c r="N34" i="2"/>
  <c r="Q34" i="2"/>
  <c r="T34" i="2"/>
  <c r="W34" i="2"/>
  <c r="Z34" i="2"/>
  <c r="E35" i="2"/>
  <c r="H35" i="2"/>
  <c r="K35" i="2"/>
  <c r="N35" i="2"/>
  <c r="Q35" i="2"/>
  <c r="T35" i="2"/>
  <c r="W35" i="2"/>
  <c r="Z35" i="2"/>
  <c r="E36" i="2"/>
  <c r="H36" i="2"/>
  <c r="K36" i="2"/>
  <c r="Q36" i="2"/>
  <c r="T36" i="2"/>
  <c r="W36" i="2"/>
  <c r="Z36" i="2"/>
  <c r="E37" i="2"/>
  <c r="T37" i="2"/>
  <c r="W37" i="2"/>
  <c r="N43" i="2"/>
  <c r="W43" i="2"/>
  <c r="Z43" i="2"/>
  <c r="I44" i="2"/>
  <c r="O15" i="2" s="1"/>
  <c r="N14" i="2"/>
  <c r="N13" i="2"/>
  <c r="O13" i="2"/>
  <c r="P13" i="2" s="1"/>
  <c r="X44" i="2"/>
  <c r="O20" i="2" s="1"/>
  <c r="Y44" i="2"/>
  <c r="Z44" i="2" s="1"/>
  <c r="V44" i="2"/>
  <c r="G44" i="2"/>
  <c r="H44" i="2" s="1"/>
  <c r="N15" i="2"/>
  <c r="N16" i="2"/>
  <c r="N17" i="2"/>
  <c r="N18" i="2"/>
  <c r="N19" i="2"/>
  <c r="N20" i="2"/>
  <c r="Q33" i="2"/>
  <c r="N33" i="2"/>
  <c r="Z33" i="2"/>
  <c r="W33" i="2"/>
  <c r="T33" i="2"/>
  <c r="E44" i="2"/>
  <c r="E33" i="2"/>
  <c r="H33" i="2"/>
  <c r="K33" i="2"/>
  <c r="U44" i="2"/>
  <c r="O19" i="2" s="1"/>
  <c r="S44" i="2"/>
  <c r="R44" i="2"/>
  <c r="O18" i="2" s="1"/>
  <c r="P44" i="2"/>
  <c r="O44" i="2"/>
  <c r="O17" i="2" s="1"/>
  <c r="M44" i="2"/>
  <c r="L44" i="2"/>
  <c r="O16" i="2" s="1"/>
  <c r="J44" i="2"/>
  <c r="D21" i="2"/>
  <c r="E60" i="2" s="1"/>
  <c r="F20" i="2"/>
  <c r="F19" i="2"/>
  <c r="F18" i="2"/>
  <c r="F17" i="2"/>
  <c r="F16" i="2"/>
  <c r="F15" i="2"/>
  <c r="F14" i="2"/>
  <c r="F13" i="2"/>
  <c r="W44" i="2" l="1"/>
  <c r="P17" i="2"/>
  <c r="P18" i="2"/>
  <c r="P20" i="2"/>
  <c r="T44" i="2"/>
  <c r="Q44" i="2"/>
  <c r="P19" i="2"/>
  <c r="P15" i="2"/>
  <c r="N44" i="2"/>
  <c r="K44" i="2"/>
  <c r="P16" i="2"/>
  <c r="P14" i="2"/>
  <c r="H17" i="2"/>
  <c r="I14" i="2"/>
  <c r="K14" i="2" s="1"/>
  <c r="I15" i="2"/>
  <c r="K15" i="2" s="1"/>
  <c r="H13" i="2"/>
  <c r="H19" i="2"/>
  <c r="I18" i="2"/>
  <c r="K18" i="2" s="1"/>
  <c r="H20" i="2"/>
  <c r="H14" i="2"/>
  <c r="I20" i="2"/>
  <c r="K20" i="2" s="1"/>
  <c r="H16" i="2"/>
  <c r="F21" i="2"/>
  <c r="I17" i="2"/>
  <c r="K17" i="2" s="1"/>
  <c r="I13" i="2"/>
  <c r="K13" i="2" s="1"/>
  <c r="H21" i="2"/>
  <c r="I19" i="2"/>
  <c r="K19" i="2" s="1"/>
  <c r="I16" i="2"/>
  <c r="K16" i="2" s="1"/>
  <c r="H18" i="2"/>
  <c r="H15" i="2"/>
</calcChain>
</file>

<file path=xl/comments1.xml><?xml version="1.0" encoding="utf-8"?>
<comments xmlns="http://schemas.openxmlformats.org/spreadsheetml/2006/main">
  <authors>
    <author>Petra Hartmanová</author>
    <author>uzivatel</author>
  </authors>
  <commentList>
    <comment ref="F41" authorId="0" shapeId="0">
      <text>
        <r>
          <rPr>
            <b/>
            <sz val="9"/>
            <color indexed="81"/>
            <rFont val="Tahoma"/>
            <family val="2"/>
            <charset val="238"/>
          </rPr>
          <t>Petra Hartmanová:</t>
        </r>
        <r>
          <rPr>
            <sz val="9"/>
            <color indexed="81"/>
            <rFont val="Tahoma"/>
            <family val="2"/>
            <charset val="238"/>
          </rPr>
          <t xml:space="preserve">
ponížen o 1 440 556,-Kč.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38"/>
          </rPr>
          <t>Petra Hartmanová:</t>
        </r>
        <r>
          <rPr>
            <sz val="9"/>
            <color indexed="81"/>
            <rFont val="Tahoma"/>
            <family val="2"/>
            <charset val="238"/>
          </rPr>
          <t xml:space="preserve">
Poníženo o 1 000 000,-Kč.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>Petra Hartmanová:</t>
        </r>
        <r>
          <rPr>
            <sz val="9"/>
            <color indexed="81"/>
            <rFont val="Tahoma"/>
            <family val="2"/>
            <charset val="238"/>
          </rPr>
          <t xml:space="preserve">
poníženo o 1 000 000,-Kč. </t>
        </r>
      </text>
    </comment>
    <comment ref="M57" authorId="1" shapeId="0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Součet sloupců F - J by měla být částka ve sloupci E. </t>
        </r>
      </text>
    </comment>
    <comment ref="M69" authorId="1" shapeId="0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Součet sloupců F - J by měla být částka ve sloupci E. </t>
        </r>
      </text>
    </comment>
    <comment ref="A76" authorId="1" shapeId="0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Bude uveden pouze 1. řádek pro IROP - uveďte tabulku do původního stavu</t>
        </r>
      </text>
    </comment>
    <comment ref="M96" authorId="1" shapeId="0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Součet sloupců F - J by měla být částka ve sloupci E. </t>
        </r>
      </text>
    </comment>
  </commentList>
</comments>
</file>

<file path=xl/sharedStrings.xml><?xml version="1.0" encoding="utf-8"?>
<sst xmlns="http://schemas.openxmlformats.org/spreadsheetml/2006/main" count="354" uniqueCount="100">
  <si>
    <t>Rok</t>
  </si>
  <si>
    <t xml:space="preserve">Celkové způsobilé výdaje (CZV) </t>
  </si>
  <si>
    <t>Z toho</t>
  </si>
  <si>
    <t xml:space="preserve">Podíl příspěvku Unie na Příspěvku Unie - Celkem (%) </t>
  </si>
  <si>
    <t>Podíl příspěvku Unie na Příspěvku unie - Celkem (%) kumulativně</t>
  </si>
  <si>
    <t>Příspěvek Unie</t>
  </si>
  <si>
    <t>Celkem</t>
  </si>
  <si>
    <t>x</t>
  </si>
  <si>
    <t>Registrační číslo ISg: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</si>
  <si>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</si>
  <si>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</si>
  <si>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</si>
  <si>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r>
      <t>Alokace pro MAS (</t>
    </r>
    <r>
      <rPr>
        <b/>
        <sz val="11"/>
        <color rgb="FFFF0000"/>
        <rFont val="Calibri"/>
        <family val="2"/>
        <charset val="238"/>
        <scheme val="minor"/>
      </rPr>
      <t>příspěvek EU</t>
    </r>
    <r>
      <rPr>
        <b/>
        <sz val="11"/>
        <color theme="1"/>
        <rFont val="Calibri"/>
        <family val="2"/>
        <charset val="238"/>
        <scheme val="minor"/>
      </rPr>
      <t>)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</si>
  <si>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</si>
  <si>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</si>
  <si>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</si>
  <si>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</si>
  <si>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</si>
  <si>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</si>
  <si>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</si>
  <si>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 xml:space="preserve">SROVNÁVACÍ TABULKA </t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</si>
  <si>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</si>
  <si>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</si>
  <si>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</si>
  <si>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</si>
  <si>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</si>
  <si>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Zaokrouhleno nahoru na tis. Kč</t>
  </si>
  <si>
    <t>CELKEM</t>
  </si>
  <si>
    <t>Údaje jsou uvedené v jednotkách Kč.</t>
  </si>
  <si>
    <r>
      <t xml:space="preserve">Porovnání s celkovou alokací </t>
    </r>
    <r>
      <rPr>
        <b/>
        <sz val="11"/>
        <color rgb="FFFF0000"/>
        <rFont val="Calibri"/>
        <family val="2"/>
        <charset val="238"/>
        <scheme val="minor"/>
      </rPr>
      <t>(C20)</t>
    </r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</si>
  <si>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</si>
  <si>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</si>
  <si>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</si>
  <si>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</si>
  <si>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</si>
  <si>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</si>
  <si>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</si>
  <si>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</si>
  <si>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</si>
  <si>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</si>
  <si>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</si>
  <si>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</si>
  <si>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</si>
  <si>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</si>
  <si>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</si>
  <si>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</si>
  <si>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</si>
  <si>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</si>
  <si>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</si>
  <si>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Datum změny:</t>
  </si>
  <si>
    <t>Pořadové číslo předkládané revize fin. plánů:</t>
  </si>
  <si>
    <t xml:space="preserve">Finanční tabulky zpracujte v jednotkách korun (nikoliv tis. Kč). 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</si>
  <si>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</si>
  <si>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</si>
  <si>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</si>
  <si>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</si>
  <si>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</si>
  <si>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</si>
  <si>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</si>
  <si>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</si>
  <si>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</si>
  <si>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kurz CZK/EUR 
k 31. 10. 2018</t>
  </si>
  <si>
    <t>Opatření</t>
  </si>
  <si>
    <t>Podopatření</t>
  </si>
  <si>
    <t>Strategie CLLD</t>
  </si>
  <si>
    <t>Kontrolní tabulka finančních plánů SCLLD v letech</t>
  </si>
  <si>
    <r>
      <t xml:space="preserve">Alokace SCLLD podle tabulky 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 (v EUR)</t>
    </r>
  </si>
  <si>
    <t>Místní akční skupina Krkonoše, z.s.</t>
  </si>
  <si>
    <t>CZ.06.4.59/0.0/0.0/15_003/0007605</t>
  </si>
  <si>
    <t>1</t>
  </si>
  <si>
    <t>4</t>
  </si>
  <si>
    <t xml:space="preserve">9d </t>
  </si>
  <si>
    <t>IROP D Doprava</t>
  </si>
  <si>
    <t>IROP C vzdělávání</t>
  </si>
  <si>
    <t>IROP A Soci. Služby</t>
  </si>
  <si>
    <t>IROP B Soc. podnikání</t>
  </si>
  <si>
    <t>ZAM</t>
  </si>
  <si>
    <t>2</t>
  </si>
  <si>
    <t>PRV</t>
  </si>
  <si>
    <t>6</t>
  </si>
  <si>
    <t>6b</t>
  </si>
  <si>
    <t>IROP D</t>
  </si>
  <si>
    <t>IROP C</t>
  </si>
  <si>
    <t>IROP A</t>
  </si>
  <si>
    <t>IROP B</t>
  </si>
  <si>
    <t>Doprava</t>
  </si>
  <si>
    <t>Infrastruktura vzdělávání</t>
  </si>
  <si>
    <t>Infrastruktura soc. služeb</t>
  </si>
  <si>
    <t>Infr. soc. podnikání</t>
  </si>
  <si>
    <t>ROK 2019</t>
  </si>
  <si>
    <t>ROK 2020</t>
  </si>
  <si>
    <t>ROK 2021</t>
  </si>
  <si>
    <t>ROK 2022</t>
  </si>
  <si>
    <t>Soc. podnikání rušíme z důvodu přepočtu kurzovní změny (příspěvěk unie - 1 000 000,-Kč)</t>
  </si>
  <si>
    <t>Infr. soc. služeb ponížena o 1 000 000,-Kč.</t>
  </si>
  <si>
    <t>Cyklodoprava ponížena o 1 440 566,-Kč</t>
  </si>
  <si>
    <t>Soc. podnikání rušíme z důvodu přepočtu kurzovní změny, poníženo o 1 000 000,-Kč (příspěvek EU)</t>
  </si>
  <si>
    <t>Infr. Soc. služeb ponížena o 1 000 000,-Kč.</t>
  </si>
  <si>
    <t>Cyklodoprava ponížena o  1 440 566,-Kč</t>
  </si>
  <si>
    <t>0, 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</si>
</sst>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\ &quot;Kč&quot;"/>
    <numFmt numFmtId="166" formatCode="#,##0.000"/>
    <numFmt numFmtId="167" formatCode="_-* #,##0\ [$Kč-405]_-;\-* #,##0\ [$Kč-405]_-;_-* &quot;-&quot;??\ [$Kč-405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/>
    <xf numFmtId="2" fontId="2" fillId="0" borderId="1" xfId="0" applyNumberFormat="1" applyFont="1" applyBorder="1"/>
    <xf numFmtId="2" fontId="2" fillId="0" borderId="14" xfId="0" applyNumberFormat="1" applyFont="1" applyBorder="1"/>
    <xf numFmtId="0" fontId="3" fillId="0" borderId="0" xfId="0" applyFont="1"/>
    <xf numFmtId="164" fontId="2" fillId="0" borderId="1" xfId="0" applyNumberFormat="1" applyFont="1" applyBorder="1"/>
    <xf numFmtId="164" fontId="2" fillId="0" borderId="14" xfId="0" applyNumberFormat="1" applyFont="1" applyBorder="1"/>
    <xf numFmtId="4" fontId="0" fillId="0" borderId="14" xfId="0" applyNumberFormat="1" applyBorder="1"/>
    <xf numFmtId="0" fontId="1" fillId="2" borderId="8" xfId="0" applyFont="1" applyFill="1" applyBorder="1" applyAlignment="1">
      <alignment horizontal="center" vertical="center"/>
    </xf>
    <xf numFmtId="2" fontId="2" fillId="0" borderId="2" xfId="0" applyNumberFormat="1" applyFont="1" applyBorder="1"/>
    <xf numFmtId="2" fontId="2" fillId="0" borderId="3" xfId="0" applyNumberFormat="1" applyFont="1" applyBorder="1"/>
    <xf numFmtId="0" fontId="0" fillId="0" borderId="3" xfId="0" applyBorder="1"/>
    <xf numFmtId="4" fontId="0" fillId="0" borderId="19" xfId="0" applyNumberFormat="1" applyBorder="1"/>
    <xf numFmtId="4" fontId="1" fillId="4" borderId="24" xfId="0" applyNumberFormat="1" applyFont="1" applyFill="1" applyBorder="1"/>
    <xf numFmtId="4" fontId="1" fillId="4" borderId="27" xfId="0" applyNumberFormat="1" applyFont="1" applyFill="1" applyBorder="1"/>
    <xf numFmtId="164" fontId="1" fillId="4" borderId="25" xfId="0" applyNumberFormat="1" applyFont="1" applyFill="1" applyBorder="1"/>
    <xf numFmtId="4" fontId="1" fillId="4" borderId="25" xfId="0" applyNumberFormat="1" applyFont="1" applyFill="1" applyBorder="1"/>
    <xf numFmtId="2" fontId="1" fillId="4" borderId="25" xfId="0" applyNumberFormat="1" applyFont="1" applyFill="1" applyBorder="1"/>
    <xf numFmtId="4" fontId="1" fillId="4" borderId="26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4" fontId="2" fillId="8" borderId="1" xfId="0" applyNumberFormat="1" applyFont="1" applyFill="1" applyBorder="1"/>
    <xf numFmtId="4" fontId="2" fillId="8" borderId="14" xfId="0" applyNumberFormat="1" applyFont="1" applyFill="1" applyBorder="1"/>
    <xf numFmtId="4" fontId="2" fillId="8" borderId="4" xfId="0" applyNumberFormat="1" applyFont="1" applyFill="1" applyBorder="1"/>
    <xf numFmtId="0" fontId="5" fillId="9" borderId="0" xfId="0" applyFont="1" applyFill="1"/>
    <xf numFmtId="0" fontId="0" fillId="9" borderId="0" xfId="0" applyFill="1"/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4" fontId="0" fillId="0" borderId="37" xfId="0" applyNumberFormat="1" applyBorder="1"/>
    <xf numFmtId="0" fontId="0" fillId="0" borderId="38" xfId="0" applyBorder="1" applyAlignment="1">
      <alignment horizontal="center"/>
    </xf>
    <xf numFmtId="4" fontId="2" fillId="11" borderId="10" xfId="0" applyNumberFormat="1" applyFont="1" applyFill="1" applyBorder="1"/>
    <xf numFmtId="4" fontId="2" fillId="11" borderId="17" xfId="0" applyNumberFormat="1" applyFont="1" applyFill="1" applyBorder="1"/>
    <xf numFmtId="4" fontId="2" fillId="11" borderId="11" xfId="0" applyNumberFormat="1" applyFont="1" applyFill="1" applyBorder="1"/>
    <xf numFmtId="4" fontId="2" fillId="11" borderId="1" xfId="0" applyNumberFormat="1" applyFont="1" applyFill="1" applyBorder="1"/>
    <xf numFmtId="4" fontId="2" fillId="11" borderId="14" xfId="0" applyNumberFormat="1" applyFont="1" applyFill="1" applyBorder="1"/>
    <xf numFmtId="4" fontId="2" fillId="11" borderId="4" xfId="0" applyNumberFormat="1" applyFont="1" applyFill="1" applyBorder="1"/>
    <xf numFmtId="0" fontId="3" fillId="0" borderId="0" xfId="0" applyFont="1" applyFill="1"/>
    <xf numFmtId="49" fontId="1" fillId="0" borderId="0" xfId="0" applyNumberFormat="1" applyFont="1" applyFill="1"/>
    <xf numFmtId="0" fontId="5" fillId="5" borderId="31" xfId="0" applyFont="1" applyFill="1" applyBorder="1" applyAlignment="1">
      <alignment horizontal="center" vertical="center" wrapText="1"/>
    </xf>
    <xf numFmtId="0" fontId="1" fillId="12" borderId="14" xfId="0" applyFont="1" applyFill="1" applyBorder="1"/>
    <xf numFmtId="0" fontId="11" fillId="0" borderId="0" xfId="0" applyFont="1"/>
    <xf numFmtId="0" fontId="0" fillId="0" borderId="0" xfId="0" applyBorder="1" applyAlignment="1"/>
    <xf numFmtId="0" fontId="1" fillId="0" borderId="0" xfId="0" applyFont="1" applyBorder="1" applyAlignment="1"/>
    <xf numFmtId="0" fontId="5" fillId="3" borderId="41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3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" fontId="0" fillId="11" borderId="21" xfId="0" applyNumberFormat="1" applyFill="1" applyBorder="1"/>
    <xf numFmtId="3" fontId="0" fillId="0" borderId="22" xfId="0" applyNumberFormat="1" applyBorder="1"/>
    <xf numFmtId="0" fontId="0" fillId="0" borderId="23" xfId="0" applyBorder="1"/>
    <xf numFmtId="0" fontId="0" fillId="0" borderId="2" xfId="0" applyBorder="1"/>
    <xf numFmtId="0" fontId="0" fillId="0" borderId="5" xfId="0" applyBorder="1"/>
    <xf numFmtId="0" fontId="1" fillId="2" borderId="18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44" xfId="0" applyFill="1" applyBorder="1"/>
    <xf numFmtId="0" fontId="5" fillId="6" borderId="44" xfId="0" applyFont="1" applyFill="1" applyBorder="1"/>
    <xf numFmtId="2" fontId="5" fillId="6" borderId="44" xfId="0" applyNumberFormat="1" applyFont="1" applyFill="1" applyBorder="1"/>
    <xf numFmtId="0" fontId="5" fillId="6" borderId="6" xfId="0" applyFont="1" applyFill="1" applyBorder="1"/>
    <xf numFmtId="0" fontId="1" fillId="3" borderId="16" xfId="0" applyFont="1" applyFill="1" applyBorder="1" applyAlignment="1">
      <alignment vertical="top" wrapText="1"/>
    </xf>
    <xf numFmtId="0" fontId="1" fillId="10" borderId="28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2" fontId="7" fillId="4" borderId="24" xfId="0" applyNumberFormat="1" applyFont="1" applyFill="1" applyBorder="1"/>
    <xf numFmtId="2" fontId="7" fillId="4" borderId="25" xfId="0" applyNumberFormat="1" applyFont="1" applyFill="1" applyBorder="1"/>
    <xf numFmtId="2" fontId="6" fillId="4" borderId="47" xfId="0" applyNumberFormat="1" applyFont="1" applyFill="1" applyBorder="1"/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5" xfId="0" applyNumberFormat="1" applyFont="1" applyBorder="1"/>
    <xf numFmtId="2" fontId="6" fillId="0" borderId="12" xfId="0" applyNumberFormat="1" applyFont="1" applyBorder="1"/>
    <xf numFmtId="2" fontId="6" fillId="0" borderId="48" xfId="0" applyNumberFormat="1" applyFont="1" applyBorder="1"/>
    <xf numFmtId="2" fontId="6" fillId="0" borderId="20" xfId="0" applyNumberFormat="1" applyFont="1" applyBorder="1"/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4" fontId="7" fillId="4" borderId="27" xfId="0" applyNumberFormat="1" applyFont="1" applyFill="1" applyBorder="1"/>
    <xf numFmtId="4" fontId="7" fillId="4" borderId="25" xfId="0" applyNumberFormat="1" applyFont="1" applyFill="1" applyBorder="1"/>
    <xf numFmtId="2" fontId="6" fillId="4" borderId="49" xfId="0" applyNumberFormat="1" applyFont="1" applyFill="1" applyBorder="1"/>
    <xf numFmtId="0" fontId="1" fillId="10" borderId="16" xfId="0" applyFont="1" applyFill="1" applyBorder="1" applyAlignment="1">
      <alignment horizontal="center" vertical="center" wrapText="1"/>
    </xf>
    <xf numFmtId="4" fontId="8" fillId="4" borderId="24" xfId="0" applyNumberFormat="1" applyFont="1" applyFill="1" applyBorder="1"/>
    <xf numFmtId="4" fontId="8" fillId="4" borderId="25" xfId="0" applyNumberFormat="1" applyFont="1" applyFill="1" applyBorder="1"/>
    <xf numFmtId="4" fontId="8" fillId="4" borderId="27" xfId="0" applyNumberFormat="1" applyFont="1" applyFill="1" applyBorder="1"/>
    <xf numFmtId="4" fontId="7" fillId="4" borderId="24" xfId="0" applyNumberFormat="1" applyFont="1" applyFill="1" applyBorder="1"/>
    <xf numFmtId="0" fontId="1" fillId="0" borderId="1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2" fontId="6" fillId="0" borderId="50" xfId="0" applyNumberFormat="1" applyFont="1" applyBorder="1"/>
    <xf numFmtId="2" fontId="6" fillId="0" borderId="51" xfId="0" applyNumberFormat="1" applyFont="1" applyBorder="1"/>
    <xf numFmtId="2" fontId="6" fillId="0" borderId="52" xfId="0" applyNumberFormat="1" applyFont="1" applyBorder="1"/>
    <xf numFmtId="0" fontId="5" fillId="3" borderId="40" xfId="0" applyFont="1" applyFill="1" applyBorder="1" applyAlignment="1">
      <alignment horizontal="center" vertical="center" wrapText="1"/>
    </xf>
    <xf numFmtId="4" fontId="2" fillId="13" borderId="14" xfId="0" applyNumberFormat="1" applyFont="1" applyFill="1" applyBorder="1"/>
    <xf numFmtId="2" fontId="6" fillId="0" borderId="13" xfId="0" applyNumberFormat="1" applyFont="1" applyBorder="1"/>
    <xf numFmtId="2" fontId="6" fillId="0" borderId="53" xfId="0" applyNumberFormat="1" applyFont="1" applyBorder="1"/>
    <xf numFmtId="2" fontId="6" fillId="0" borderId="54" xfId="0" applyNumberFormat="1" applyFont="1" applyBorder="1"/>
    <xf numFmtId="4" fontId="2" fillId="11" borderId="2" xfId="0" applyNumberFormat="1" applyFont="1" applyFill="1" applyBorder="1"/>
    <xf numFmtId="4" fontId="2" fillId="11" borderId="3" xfId="0" applyNumberFormat="1" applyFont="1" applyFill="1" applyBorder="1"/>
    <xf numFmtId="4" fontId="2" fillId="11" borderId="5" xfId="0" applyNumberFormat="1" applyFont="1" applyFill="1" applyBorder="1"/>
    <xf numFmtId="0" fontId="15" fillId="16" borderId="72" xfId="0" applyFont="1" applyFill="1" applyBorder="1" applyAlignment="1">
      <alignment horizontal="center" vertical="center" wrapText="1"/>
    </xf>
    <xf numFmtId="49" fontId="18" fillId="17" borderId="72" xfId="0" applyNumberFormat="1" applyFont="1" applyFill="1" applyBorder="1" applyAlignment="1">
      <alignment horizontal="center" vertical="center" wrapText="1"/>
    </xf>
    <xf numFmtId="0" fontId="18" fillId="17" borderId="72" xfId="0" applyFont="1" applyFill="1" applyBorder="1" applyAlignment="1">
      <alignment horizontal="center" vertical="center" wrapText="1"/>
    </xf>
    <xf numFmtId="165" fontId="19" fillId="17" borderId="72" xfId="0" applyNumberFormat="1" applyFont="1" applyFill="1" applyBorder="1" applyAlignment="1">
      <alignment horizontal="right" vertical="center" wrapText="1"/>
    </xf>
    <xf numFmtId="4" fontId="19" fillId="8" borderId="73" xfId="0" applyNumberFormat="1" applyFont="1" applyFill="1" applyBorder="1" applyAlignment="1">
      <alignment horizontal="center" vertical="center"/>
    </xf>
    <xf numFmtId="0" fontId="15" fillId="15" borderId="87" xfId="0" applyFont="1" applyFill="1" applyBorder="1" applyAlignment="1">
      <alignment horizontal="center" vertical="center" wrapText="1"/>
    </xf>
    <xf numFmtId="0" fontId="15" fillId="15" borderId="88" xfId="0" applyFont="1" applyFill="1" applyBorder="1" applyAlignment="1">
      <alignment horizontal="center" vertical="top" wrapText="1"/>
    </xf>
    <xf numFmtId="0" fontId="15" fillId="15" borderId="89" xfId="0" applyFont="1" applyFill="1" applyBorder="1" applyAlignment="1">
      <alignment horizontal="center" vertical="center" wrapText="1"/>
    </xf>
    <xf numFmtId="0" fontId="15" fillId="15" borderId="88" xfId="0" applyFont="1" applyFill="1" applyBorder="1" applyAlignment="1">
      <alignment horizontal="center" vertical="center" wrapText="1"/>
    </xf>
    <xf numFmtId="0" fontId="15" fillId="16" borderId="91" xfId="0" applyFont="1" applyFill="1" applyBorder="1" applyAlignment="1">
      <alignment horizontal="center" vertical="center" wrapText="1"/>
    </xf>
    <xf numFmtId="49" fontId="18" fillId="17" borderId="92" xfId="0" applyNumberFormat="1" applyFont="1" applyFill="1" applyBorder="1" applyAlignment="1">
      <alignment horizontal="center" vertical="center" wrapText="1"/>
    </xf>
    <xf numFmtId="0" fontId="18" fillId="17" borderId="92" xfId="0" applyFont="1" applyFill="1" applyBorder="1" applyAlignment="1">
      <alignment horizontal="center" vertical="center" wrapText="1"/>
    </xf>
    <xf numFmtId="165" fontId="15" fillId="17" borderId="92" xfId="0" applyNumberFormat="1" applyFont="1" applyFill="1" applyBorder="1" applyAlignment="1">
      <alignment horizontal="right" vertical="center" wrapText="1"/>
    </xf>
    <xf numFmtId="4" fontId="19" fillId="8" borderId="92" xfId="0" applyNumberFormat="1" applyFont="1" applyFill="1" applyBorder="1" applyAlignment="1">
      <alignment horizontal="center" vertical="center"/>
    </xf>
    <xf numFmtId="165" fontId="15" fillId="17" borderId="93" xfId="0" applyNumberFormat="1" applyFont="1" applyFill="1" applyBorder="1" applyAlignment="1">
      <alignment horizontal="right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top" wrapText="1"/>
    </xf>
    <xf numFmtId="0" fontId="15" fillId="10" borderId="71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6" fillId="14" borderId="95" xfId="0" applyFont="1" applyFill="1" applyBorder="1" applyAlignment="1">
      <alignment horizontal="center" vertical="center" wrapText="1"/>
    </xf>
    <xf numFmtId="0" fontId="16" fillId="14" borderId="96" xfId="0" applyFont="1" applyFill="1" applyBorder="1" applyAlignment="1">
      <alignment horizontal="center" vertical="center" wrapText="1"/>
    </xf>
    <xf numFmtId="165" fontId="15" fillId="17" borderId="97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5" fillId="18" borderId="41" xfId="0" applyFont="1" applyFill="1" applyBorder="1" applyAlignment="1">
      <alignment horizontal="center" vertical="center" wrapText="1"/>
    </xf>
    <xf numFmtId="0" fontId="10" fillId="0" borderId="0" xfId="0" applyFont="1"/>
    <xf numFmtId="166" fontId="5" fillId="7" borderId="22" xfId="0" applyNumberFormat="1" applyFont="1" applyFill="1" applyBorder="1"/>
    <xf numFmtId="0" fontId="1" fillId="10" borderId="15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167" fontId="26" fillId="0" borderId="101" xfId="0" applyNumberFormat="1" applyFont="1" applyBorder="1"/>
    <xf numFmtId="0" fontId="0" fillId="0" borderId="0" xfId="0" applyFill="1" applyBorder="1"/>
    <xf numFmtId="0" fontId="15" fillId="16" borderId="75" xfId="0" applyFont="1" applyFill="1" applyBorder="1" applyAlignment="1">
      <alignment horizontal="center" vertical="center" wrapText="1"/>
    </xf>
    <xf numFmtId="49" fontId="18" fillId="17" borderId="75" xfId="0" applyNumberFormat="1" applyFont="1" applyFill="1" applyBorder="1" applyAlignment="1">
      <alignment horizontal="center" vertical="center" wrapText="1"/>
    </xf>
    <xf numFmtId="0" fontId="18" fillId="17" borderId="75" xfId="0" applyFont="1" applyFill="1" applyBorder="1" applyAlignment="1">
      <alignment horizontal="center" vertical="center" wrapText="1"/>
    </xf>
    <xf numFmtId="165" fontId="19" fillId="17" borderId="75" xfId="0" applyNumberFormat="1" applyFont="1" applyFill="1" applyBorder="1" applyAlignment="1">
      <alignment horizontal="right" vertical="center" wrapText="1"/>
    </xf>
    <xf numFmtId="4" fontId="19" fillId="8" borderId="75" xfId="0" applyNumberFormat="1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 wrapText="1"/>
    </xf>
    <xf numFmtId="49" fontId="18" fillId="17" borderId="0" xfId="0" applyNumberFormat="1" applyFont="1" applyFill="1" applyBorder="1" applyAlignment="1">
      <alignment horizontal="center" vertical="center" wrapText="1"/>
    </xf>
    <xf numFmtId="0" fontId="18" fillId="17" borderId="0" xfId="0" applyFont="1" applyFill="1" applyBorder="1" applyAlignment="1">
      <alignment horizontal="center" vertical="center" wrapText="1"/>
    </xf>
    <xf numFmtId="4" fontId="19" fillId="8" borderId="0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horizontal="right" vertical="center" wrapText="1"/>
    </xf>
    <xf numFmtId="0" fontId="0" fillId="18" borderId="0" xfId="0" applyFill="1"/>
    <xf numFmtId="165" fontId="19" fillId="18" borderId="72" xfId="0" applyNumberFormat="1" applyFont="1" applyFill="1" applyBorder="1" applyAlignment="1">
      <alignment horizontal="right" vertical="center" wrapText="1"/>
    </xf>
    <xf numFmtId="165" fontId="19" fillId="18" borderId="75" xfId="0" applyNumberFormat="1" applyFont="1" applyFill="1" applyBorder="1" applyAlignment="1">
      <alignment horizontal="right" vertical="center" wrapText="1"/>
    </xf>
    <xf numFmtId="165" fontId="19" fillId="2" borderId="72" xfId="0" applyNumberFormat="1" applyFont="1" applyFill="1" applyBorder="1" applyAlignment="1">
      <alignment horizontal="right" vertical="center" wrapText="1"/>
    </xf>
    <xf numFmtId="165" fontId="19" fillId="2" borderId="75" xfId="0" applyNumberFormat="1" applyFont="1" applyFill="1" applyBorder="1" applyAlignment="1">
      <alignment horizontal="right" vertical="center" wrapText="1"/>
    </xf>
    <xf numFmtId="165" fontId="15" fillId="2" borderId="0" xfId="0" applyNumberFormat="1" applyFont="1" applyFill="1" applyBorder="1" applyAlignment="1">
      <alignment horizontal="right" vertical="center" wrapText="1"/>
    </xf>
    <xf numFmtId="0" fontId="0" fillId="20" borderId="0" xfId="0" applyFill="1"/>
    <xf numFmtId="0" fontId="0" fillId="0" borderId="0" xfId="0" applyFill="1"/>
    <xf numFmtId="165" fontId="0" fillId="0" borderId="0" xfId="0" applyNumberFormat="1"/>
    <xf numFmtId="165" fontId="5" fillId="0" borderId="0" xfId="0" applyNumberFormat="1" applyFont="1"/>
    <xf numFmtId="0" fontId="4" fillId="0" borderId="0" xfId="0" applyFont="1"/>
    <xf numFmtId="0" fontId="0" fillId="4" borderId="100" xfId="0" applyFill="1" applyBorder="1"/>
    <xf numFmtId="0" fontId="0" fillId="4" borderId="99" xfId="0" applyFill="1" applyBorder="1"/>
    <xf numFmtId="4" fontId="2" fillId="11" borderId="9" xfId="0" applyNumberFormat="1" applyFont="1" applyFill="1" applyBorder="1"/>
    <xf numFmtId="4" fontId="2" fillId="11" borderId="44" xfId="0" applyNumberFormat="1" applyFont="1" applyFill="1" applyBorder="1"/>
    <xf numFmtId="4" fontId="2" fillId="11" borderId="6" xfId="0" applyNumberFormat="1" applyFont="1" applyFill="1" applyBorder="1"/>
    <xf numFmtId="0" fontId="1" fillId="10" borderId="40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4" xfId="0" applyFill="1" applyBorder="1"/>
    <xf numFmtId="0" fontId="0" fillId="0" borderId="16" xfId="0" applyBorder="1"/>
    <xf numFmtId="165" fontId="19" fillId="10" borderId="75" xfId="0" applyNumberFormat="1" applyFont="1" applyFill="1" applyBorder="1" applyAlignment="1">
      <alignment horizontal="right" vertical="center" wrapText="1"/>
    </xf>
    <xf numFmtId="49" fontId="0" fillId="0" borderId="14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23" fillId="0" borderId="55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16" fillId="14" borderId="58" xfId="0" applyFont="1" applyFill="1" applyBorder="1" applyAlignment="1">
      <alignment horizontal="center" vertical="center" wrapText="1"/>
    </xf>
    <xf numFmtId="0" fontId="16" fillId="14" borderId="62" xfId="0" applyFont="1" applyFill="1" applyBorder="1" applyAlignment="1">
      <alignment horizontal="center" vertical="center" wrapText="1"/>
    </xf>
    <xf numFmtId="0" fontId="16" fillId="14" borderId="69" xfId="0" applyFont="1" applyFill="1" applyBorder="1" applyAlignment="1">
      <alignment horizontal="center" vertical="center" wrapText="1"/>
    </xf>
    <xf numFmtId="0" fontId="16" fillId="14" borderId="59" xfId="0" applyFont="1" applyFill="1" applyBorder="1" applyAlignment="1">
      <alignment horizontal="center" vertical="center" wrapText="1"/>
    </xf>
    <xf numFmtId="0" fontId="16" fillId="14" borderId="60" xfId="0" applyFont="1" applyFill="1" applyBorder="1" applyAlignment="1">
      <alignment horizontal="center" vertical="center" wrapText="1"/>
    </xf>
    <xf numFmtId="0" fontId="16" fillId="14" borderId="61" xfId="0" applyFont="1" applyFill="1" applyBorder="1" applyAlignment="1">
      <alignment horizontal="center" vertical="center" wrapText="1"/>
    </xf>
    <xf numFmtId="0" fontId="15" fillId="10" borderId="58" xfId="0" applyFont="1" applyFill="1" applyBorder="1" applyAlignment="1">
      <alignment horizontal="center" vertical="center" wrapText="1"/>
    </xf>
    <xf numFmtId="0" fontId="15" fillId="10" borderId="62" xfId="0" applyFont="1" applyFill="1" applyBorder="1" applyAlignment="1">
      <alignment horizontal="center" vertical="center" wrapText="1"/>
    </xf>
    <xf numFmtId="0" fontId="15" fillId="10" borderId="69" xfId="0" applyFont="1" applyFill="1" applyBorder="1" applyAlignment="1">
      <alignment horizontal="center" vertical="center" wrapText="1"/>
    </xf>
    <xf numFmtId="0" fontId="15" fillId="10" borderId="63" xfId="0" applyFont="1" applyFill="1" applyBorder="1" applyAlignment="1">
      <alignment horizontal="center" vertical="center" wrapText="1"/>
    </xf>
    <xf numFmtId="0" fontId="15" fillId="10" borderId="64" xfId="0" applyFont="1" applyFill="1" applyBorder="1" applyAlignment="1">
      <alignment horizontal="center" vertical="center" wrapText="1"/>
    </xf>
    <xf numFmtId="0" fontId="15" fillId="10" borderId="66" xfId="0" applyFont="1" applyFill="1" applyBorder="1" applyAlignment="1">
      <alignment horizontal="center" vertical="center" wrapText="1"/>
    </xf>
    <xf numFmtId="0" fontId="15" fillId="10" borderId="67" xfId="0" applyFont="1" applyFill="1" applyBorder="1" applyAlignment="1">
      <alignment horizontal="center" vertical="center" wrapText="1"/>
    </xf>
    <xf numFmtId="0" fontId="15" fillId="10" borderId="65" xfId="0" applyFont="1" applyFill="1" applyBorder="1" applyAlignment="1">
      <alignment horizontal="center" vertical="center" wrapText="1"/>
    </xf>
    <xf numFmtId="0" fontId="15" fillId="10" borderId="68" xfId="0" applyFont="1" applyFill="1" applyBorder="1" applyAlignment="1">
      <alignment horizontal="center" vertical="center" wrapText="1"/>
    </xf>
    <xf numFmtId="49" fontId="15" fillId="10" borderId="70" xfId="0" applyNumberFormat="1" applyFont="1" applyFill="1" applyBorder="1" applyAlignment="1">
      <alignment horizontal="center" vertical="center" wrapText="1"/>
    </xf>
    <xf numFmtId="49" fontId="15" fillId="10" borderId="94" xfId="0" applyNumberFormat="1" applyFont="1" applyFill="1" applyBorder="1" applyAlignment="1">
      <alignment horizontal="center" vertical="center" wrapText="1"/>
    </xf>
    <xf numFmtId="49" fontId="15" fillId="10" borderId="98" xfId="0" applyNumberFormat="1" applyFont="1" applyFill="1" applyBorder="1" applyAlignment="1">
      <alignment horizontal="center" vertical="center" wrapText="1"/>
    </xf>
    <xf numFmtId="0" fontId="22" fillId="19" borderId="14" xfId="0" applyFont="1" applyFill="1" applyBorder="1" applyAlignment="1">
      <alignment horizontal="right" vertical="center"/>
    </xf>
    <xf numFmtId="0" fontId="22" fillId="19" borderId="14" xfId="0" applyFont="1" applyFill="1" applyBorder="1" applyAlignment="1">
      <alignment horizontal="right"/>
    </xf>
    <xf numFmtId="0" fontId="23" fillId="0" borderId="56" xfId="0" applyFont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16" fillId="14" borderId="102" xfId="0" applyFont="1" applyFill="1" applyBorder="1" applyAlignment="1">
      <alignment horizontal="center" vertical="center" wrapText="1"/>
    </xf>
    <xf numFmtId="0" fontId="16" fillId="14" borderId="103" xfId="0" applyFont="1" applyFill="1" applyBorder="1" applyAlignment="1">
      <alignment horizontal="center" vertical="center" wrapText="1"/>
    </xf>
    <xf numFmtId="49" fontId="18" fillId="17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7" borderId="0" xfId="0" applyFont="1" applyFill="1" applyBorder="1" applyAlignment="1">
      <alignment horizontal="center" vertical="center" wrapText="1"/>
    </xf>
    <xf numFmtId="0" fontId="15" fillId="16" borderId="0" xfId="0" applyFont="1" applyFill="1" applyBorder="1" applyAlignment="1">
      <alignment horizontal="center" vertical="center" wrapText="1"/>
    </xf>
    <xf numFmtId="49" fontId="15" fillId="15" borderId="70" xfId="0" applyNumberFormat="1" applyFont="1" applyFill="1" applyBorder="1" applyAlignment="1">
      <alignment horizontal="center" vertical="center" wrapText="1"/>
    </xf>
    <xf numFmtId="49" fontId="21" fillId="15" borderId="94" xfId="0" applyNumberFormat="1" applyFont="1" applyFill="1" applyBorder="1" applyAlignment="1">
      <alignment horizontal="center" vertical="center" wrapText="1"/>
    </xf>
    <xf numFmtId="49" fontId="21" fillId="15" borderId="98" xfId="0" applyNumberFormat="1" applyFont="1" applyFill="1" applyBorder="1" applyAlignment="1">
      <alignment horizontal="center" vertical="center" wrapText="1"/>
    </xf>
    <xf numFmtId="0" fontId="23" fillId="0" borderId="74" xfId="0" applyFont="1" applyBorder="1" applyAlignment="1">
      <alignment horizontal="center"/>
    </xf>
    <xf numFmtId="0" fontId="24" fillId="0" borderId="75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16" fillId="14" borderId="82" xfId="0" applyFont="1" applyFill="1" applyBorder="1" applyAlignment="1">
      <alignment horizontal="center" vertical="center" wrapText="1"/>
    </xf>
    <xf numFmtId="0" fontId="16" fillId="14" borderId="84" xfId="0" applyFont="1" applyFill="1" applyBorder="1" applyAlignment="1">
      <alignment horizontal="center" vertical="center" wrapText="1"/>
    </xf>
    <xf numFmtId="0" fontId="16" fillId="14" borderId="90" xfId="0" applyFont="1" applyFill="1" applyBorder="1" applyAlignment="1">
      <alignment horizontal="center" vertical="center" wrapText="1"/>
    </xf>
    <xf numFmtId="0" fontId="16" fillId="14" borderId="77" xfId="0" applyFont="1" applyFill="1" applyBorder="1" applyAlignment="1">
      <alignment horizontal="center" vertical="center" wrapText="1"/>
    </xf>
    <xf numFmtId="0" fontId="16" fillId="14" borderId="83" xfId="0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0" fontId="16" fillId="14" borderId="78" xfId="0" applyFont="1" applyFill="1" applyBorder="1" applyAlignment="1">
      <alignment horizontal="center" vertical="center" wrapText="1"/>
    </xf>
    <xf numFmtId="0" fontId="16" fillId="14" borderId="86" xfId="0" applyFont="1" applyFill="1" applyBorder="1" applyAlignment="1">
      <alignment horizontal="center" vertical="center" wrapText="1"/>
    </xf>
    <xf numFmtId="0" fontId="16" fillId="14" borderId="79" xfId="0" applyFont="1" applyFill="1" applyBorder="1" applyAlignment="1">
      <alignment horizontal="center" vertical="center" wrapText="1"/>
    </xf>
    <xf numFmtId="0" fontId="16" fillId="14" borderId="80" xfId="0" applyFont="1" applyFill="1" applyBorder="1" applyAlignment="1">
      <alignment horizontal="center" vertical="center" wrapText="1"/>
    </xf>
    <xf numFmtId="0" fontId="16" fillId="14" borderId="81" xfId="0" applyFont="1" applyFill="1" applyBorder="1" applyAlignment="1">
      <alignment horizontal="center" vertical="center" wrapText="1"/>
    </xf>
    <xf numFmtId="0" fontId="15" fillId="15" borderId="58" xfId="0" applyFont="1" applyFill="1" applyBorder="1" applyAlignment="1">
      <alignment horizontal="center" vertical="center" wrapText="1"/>
    </xf>
    <xf numFmtId="0" fontId="15" fillId="15" borderId="62" xfId="0" applyFont="1" applyFill="1" applyBorder="1" applyAlignment="1">
      <alignment horizontal="center" vertical="center" wrapText="1"/>
    </xf>
    <xf numFmtId="0" fontId="15" fillId="15" borderId="86" xfId="0" applyFont="1" applyFill="1" applyBorder="1" applyAlignment="1">
      <alignment horizontal="center" vertical="center" wrapText="1"/>
    </xf>
    <xf numFmtId="0" fontId="15" fillId="15" borderId="63" xfId="0" applyFont="1" applyFill="1" applyBorder="1" applyAlignment="1">
      <alignment horizontal="center" vertical="center" wrapText="1"/>
    </xf>
    <xf numFmtId="0" fontId="15" fillId="15" borderId="64" xfId="0" applyFont="1" applyFill="1" applyBorder="1" applyAlignment="1">
      <alignment horizontal="center" vertical="center" wrapText="1"/>
    </xf>
    <xf numFmtId="0" fontId="15" fillId="15" borderId="66" xfId="0" applyFont="1" applyFill="1" applyBorder="1" applyAlignment="1">
      <alignment horizontal="center" vertical="center" wrapText="1"/>
    </xf>
    <xf numFmtId="0" fontId="15" fillId="15" borderId="67" xfId="0" applyFont="1" applyFill="1" applyBorder="1" applyAlignment="1">
      <alignment horizontal="center" vertical="center" wrapText="1"/>
    </xf>
    <xf numFmtId="0" fontId="15" fillId="15" borderId="65" xfId="0" applyFont="1" applyFill="1" applyBorder="1" applyAlignment="1">
      <alignment horizontal="center" vertical="center" wrapText="1"/>
    </xf>
    <xf numFmtId="0" fontId="15" fillId="15" borderId="68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45" xfId="0" applyFont="1" applyFill="1" applyBorder="1" applyAlignment="1">
      <alignment vertical="top" wrapText="1"/>
    </xf>
    <xf numFmtId="0" fontId="1" fillId="10" borderId="99" xfId="0" applyFont="1" applyFill="1" applyBorder="1" applyAlignment="1">
      <alignment horizontal="center" vertical="center"/>
    </xf>
    <xf numFmtId="0" fontId="1" fillId="10" borderId="10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/>
    </xf>
    <xf numFmtId="0" fontId="0" fillId="0" borderId="14" xfId="0" applyBorder="1" applyAlignment="1"/>
    <xf numFmtId="14" fontId="0" fillId="0" borderId="14" xfId="0" applyNumberFormat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9" borderId="0" xfId="0" applyFont="1" applyFill="1" applyAlignment="1"/>
    <xf numFmtId="0" fontId="2" fillId="9" borderId="0" xfId="0" applyFont="1" applyFill="1" applyAlignment="1"/>
    <xf numFmtId="0" fontId="0" fillId="9" borderId="0" xfId="0" applyFill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72"/>
  <sheetViews>
    <sheetView workbookViewId="0">
      <selection activeCell="J102" sqref="J102"/>
    </sheetView>
  </sheetViews>
  <sheetFormatPr defaultRowHeight="15" x14ac:dyDescent="0.25"/>
  <cols>
    <col min="1" max="1" width="10.85546875" style="1" customWidth="1"/>
    <col min="2" max="4" width="9.140625" style="1"/>
    <col min="5" max="5" width="16" style="1" customWidth="1"/>
    <col min="6" max="6" width="14.5703125" style="146" customWidth="1"/>
    <col min="7" max="7" width="13.85546875" style="1" customWidth="1"/>
    <col min="8" max="8" width="14.5703125" style="1" customWidth="1"/>
    <col min="9" max="9" width="14.7109375" style="1" customWidth="1"/>
    <col min="10" max="10" width="13.28515625" style="1" customWidth="1"/>
    <col min="11" max="11" width="17" style="1" customWidth="1"/>
    <col min="12" max="12" width="9.7109375" style="1" customWidth="1"/>
    <col min="13" max="13" width="16.85546875" style="1" customWidth="1"/>
    <col min="14" max="14" width="15.42578125" style="1" customWidth="1"/>
    <col min="15" max="16384" width="9.140625" style="1"/>
  </cols>
  <sheetData>
    <row r="1" spans="1:13" x14ac:dyDescent="0.25">
      <c r="A1" s="130" t="s">
        <v>45</v>
      </c>
      <c r="F1" s="152"/>
    </row>
    <row r="2" spans="1:13" x14ac:dyDescent="0.25">
      <c r="A2" s="191" t="s">
        <v>48</v>
      </c>
      <c r="B2" s="191"/>
      <c r="C2" s="191"/>
      <c r="D2" s="191"/>
      <c r="E2" s="168" t="s">
        <v>67</v>
      </c>
      <c r="F2" s="168"/>
      <c r="G2" s="168"/>
    </row>
    <row r="3" spans="1:13" x14ac:dyDescent="0.25">
      <c r="A3" s="191" t="s">
        <v>8</v>
      </c>
      <c r="B3" s="191"/>
      <c r="C3" s="191"/>
      <c r="D3" s="191"/>
      <c r="E3" s="168" t="s">
        <v>68</v>
      </c>
      <c r="F3" s="168"/>
      <c r="G3" s="168"/>
    </row>
    <row r="4" spans="1:13" ht="15.75" customHeight="1" x14ac:dyDescent="0.25">
      <c r="A4" s="192" t="s">
        <v>50</v>
      </c>
      <c r="B4" s="192"/>
      <c r="C4" s="192"/>
      <c r="D4" s="192"/>
      <c r="E4" s="168" t="s">
        <v>69</v>
      </c>
      <c r="F4" s="168"/>
      <c r="G4" s="168"/>
      <c r="M4" s="128"/>
    </row>
    <row r="5" spans="1:13" ht="15.75" customHeight="1" x14ac:dyDescent="0.25">
      <c r="A5" s="192" t="s">
        <v>49</v>
      </c>
      <c r="B5" s="192"/>
      <c r="C5" s="192"/>
      <c r="D5" s="192"/>
      <c r="E5" s="169">
        <v>43585</v>
      </c>
      <c r="F5" s="169"/>
      <c r="G5" s="169"/>
      <c r="M5" s="128"/>
    </row>
    <row r="6" spans="1:13" ht="15.75" customHeight="1" x14ac:dyDescent="0.25">
      <c r="F6" s="152"/>
    </row>
    <row r="7" spans="1:13" ht="14.25" customHeight="1" thickBot="1" x14ac:dyDescent="0.3">
      <c r="F7" s="152"/>
    </row>
    <row r="8" spans="1:13" x14ac:dyDescent="0.25">
      <c r="A8" s="170" t="s">
        <v>52</v>
      </c>
      <c r="B8" s="171"/>
      <c r="C8" s="171"/>
      <c r="D8" s="171"/>
      <c r="E8" s="171"/>
      <c r="F8" s="171"/>
      <c r="G8" s="171"/>
      <c r="H8" s="171"/>
      <c r="I8" s="171"/>
      <c r="J8" s="171"/>
      <c r="K8" s="172"/>
      <c r="M8" s="128" t="s">
        <v>51</v>
      </c>
    </row>
    <row r="9" spans="1:13" ht="12.75" customHeight="1" x14ac:dyDescent="0.25">
      <c r="A9" s="173" t="s">
        <v>30</v>
      </c>
      <c r="B9" s="173" t="s">
        <v>31</v>
      </c>
      <c r="C9" s="173" t="s">
        <v>32</v>
      </c>
      <c r="D9" s="173" t="s">
        <v>33</v>
      </c>
      <c r="E9" s="176" t="s">
        <v>34</v>
      </c>
      <c r="F9" s="177"/>
      <c r="G9" s="177"/>
      <c r="H9" s="177"/>
      <c r="I9" s="178"/>
      <c r="J9" s="125"/>
      <c r="K9" s="173" t="s">
        <v>35</v>
      </c>
    </row>
    <row r="10" spans="1:13" ht="12.75" customHeight="1" x14ac:dyDescent="0.25">
      <c r="A10" s="174"/>
      <c r="B10" s="174"/>
      <c r="C10" s="174"/>
      <c r="D10" s="174"/>
      <c r="E10" s="179" t="s">
        <v>36</v>
      </c>
      <c r="F10" s="182" t="s">
        <v>37</v>
      </c>
      <c r="G10" s="183"/>
      <c r="H10" s="182" t="s">
        <v>38</v>
      </c>
      <c r="I10" s="186"/>
      <c r="J10" s="188" t="s">
        <v>47</v>
      </c>
      <c r="K10" s="174"/>
    </row>
    <row r="11" spans="1:13" x14ac:dyDescent="0.25">
      <c r="A11" s="174"/>
      <c r="B11" s="174"/>
      <c r="C11" s="174"/>
      <c r="D11" s="174"/>
      <c r="E11" s="180"/>
      <c r="F11" s="184"/>
      <c r="G11" s="185"/>
      <c r="H11" s="184"/>
      <c r="I11" s="187"/>
      <c r="J11" s="189"/>
      <c r="K11" s="174"/>
    </row>
    <row r="12" spans="1:13" ht="51.75" thickBot="1" x14ac:dyDescent="0.3">
      <c r="A12" s="175"/>
      <c r="B12" s="175"/>
      <c r="C12" s="175"/>
      <c r="D12" s="175"/>
      <c r="E12" s="181"/>
      <c r="F12" s="121" t="s">
        <v>39</v>
      </c>
      <c r="G12" s="122" t="s">
        <v>40</v>
      </c>
      <c r="H12" s="123" t="s">
        <v>41</v>
      </c>
      <c r="I12" s="124" t="s">
        <v>42</v>
      </c>
      <c r="J12" s="190"/>
      <c r="K12" s="175"/>
    </row>
    <row r="13" spans="1:13" ht="13.5" customHeight="1" thickBot="1" x14ac:dyDescent="0.3">
      <c r="A13" s="106" t="s">
        <v>45</v>
      </c>
      <c r="B13" s="107">
        <v>4</v>
      </c>
      <c r="C13" s="108" t="s">
        <v>43</v>
      </c>
      <c r="D13" s="107" t="s">
        <v>44</v>
      </c>
      <c r="E13" s="109">
        <v>0</v>
      </c>
      <c r="F13" s="149">
        <v>0</v>
      </c>
      <c r="G13" s="110">
        <v>0</v>
      </c>
      <c r="H13" s="109">
        <v>0</v>
      </c>
      <c r="I13" s="109">
        <v>0</v>
      </c>
      <c r="J13" s="109">
        <v>0</v>
      </c>
      <c r="K13" s="109">
        <v>0</v>
      </c>
    </row>
    <row r="14" spans="1:13" x14ac:dyDescent="0.25">
      <c r="F14" s="152"/>
    </row>
    <row r="15" spans="1:13" ht="15.75" thickBot="1" x14ac:dyDescent="0.3">
      <c r="F15" s="152"/>
    </row>
    <row r="16" spans="1:13" x14ac:dyDescent="0.25">
      <c r="A16" s="170" t="s">
        <v>53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2"/>
    </row>
    <row r="17" spans="1:11" x14ac:dyDescent="0.25">
      <c r="A17" s="173" t="s">
        <v>30</v>
      </c>
      <c r="B17" s="173" t="s">
        <v>31</v>
      </c>
      <c r="C17" s="173" t="s">
        <v>32</v>
      </c>
      <c r="D17" s="173" t="s">
        <v>33</v>
      </c>
      <c r="E17" s="176" t="s">
        <v>34</v>
      </c>
      <c r="F17" s="177"/>
      <c r="G17" s="177"/>
      <c r="H17" s="177"/>
      <c r="I17" s="178"/>
      <c r="J17" s="125"/>
      <c r="K17" s="173" t="s">
        <v>35</v>
      </c>
    </row>
    <row r="18" spans="1:11" x14ac:dyDescent="0.25">
      <c r="A18" s="174"/>
      <c r="B18" s="174"/>
      <c r="C18" s="174"/>
      <c r="D18" s="174"/>
      <c r="E18" s="179" t="s">
        <v>36</v>
      </c>
      <c r="F18" s="182" t="s">
        <v>37</v>
      </c>
      <c r="G18" s="183"/>
      <c r="H18" s="182" t="s">
        <v>38</v>
      </c>
      <c r="I18" s="186"/>
      <c r="J18" s="188" t="s">
        <v>47</v>
      </c>
      <c r="K18" s="174"/>
    </row>
    <row r="19" spans="1:11" x14ac:dyDescent="0.25">
      <c r="A19" s="174"/>
      <c r="B19" s="174"/>
      <c r="C19" s="174"/>
      <c r="D19" s="174"/>
      <c r="E19" s="180"/>
      <c r="F19" s="184"/>
      <c r="G19" s="185"/>
      <c r="H19" s="184"/>
      <c r="I19" s="187"/>
      <c r="J19" s="189"/>
      <c r="K19" s="174"/>
    </row>
    <row r="20" spans="1:11" ht="51.75" thickBot="1" x14ac:dyDescent="0.3">
      <c r="A20" s="175"/>
      <c r="B20" s="175"/>
      <c r="C20" s="175"/>
      <c r="D20" s="175"/>
      <c r="E20" s="181"/>
      <c r="F20" s="121" t="s">
        <v>39</v>
      </c>
      <c r="G20" s="122" t="s">
        <v>40</v>
      </c>
      <c r="H20" s="123" t="s">
        <v>41</v>
      </c>
      <c r="I20" s="124" t="s">
        <v>42</v>
      </c>
      <c r="J20" s="190"/>
      <c r="K20" s="175"/>
    </row>
    <row r="21" spans="1:11" ht="15.75" thickBot="1" x14ac:dyDescent="0.3">
      <c r="A21" s="106" t="s">
        <v>45</v>
      </c>
      <c r="B21" s="107">
        <v>4</v>
      </c>
      <c r="C21" s="108" t="s">
        <v>43</v>
      </c>
      <c r="D21" s="107" t="s">
        <v>44</v>
      </c>
      <c r="E21" s="109">
        <v>0</v>
      </c>
      <c r="F21" s="149">
        <v>0</v>
      </c>
      <c r="G21" s="110">
        <v>0</v>
      </c>
      <c r="H21" s="109">
        <v>0</v>
      </c>
      <c r="I21" s="109">
        <v>0</v>
      </c>
      <c r="J21" s="109">
        <v>0</v>
      </c>
      <c r="K21" s="109">
        <v>0</v>
      </c>
    </row>
    <row r="22" spans="1:11" x14ac:dyDescent="0.25">
      <c r="F22" s="152"/>
    </row>
    <row r="23" spans="1:11" ht="15.75" thickBot="1" x14ac:dyDescent="0.3">
      <c r="F23" s="152"/>
    </row>
    <row r="24" spans="1:11" x14ac:dyDescent="0.25">
      <c r="A24" s="170" t="s">
        <v>54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2"/>
    </row>
    <row r="25" spans="1:11" x14ac:dyDescent="0.25">
      <c r="A25" s="173" t="s">
        <v>30</v>
      </c>
      <c r="B25" s="173" t="s">
        <v>31</v>
      </c>
      <c r="C25" s="173" t="s">
        <v>32</v>
      </c>
      <c r="D25" s="173" t="s">
        <v>33</v>
      </c>
      <c r="E25" s="176" t="s">
        <v>34</v>
      </c>
      <c r="F25" s="177"/>
      <c r="G25" s="177"/>
      <c r="H25" s="177"/>
      <c r="I25" s="178"/>
      <c r="J25" s="125"/>
      <c r="K25" s="173" t="s">
        <v>35</v>
      </c>
    </row>
    <row r="26" spans="1:11" x14ac:dyDescent="0.25">
      <c r="A26" s="174"/>
      <c r="B26" s="174"/>
      <c r="C26" s="174"/>
      <c r="D26" s="174"/>
      <c r="E26" s="179" t="s">
        <v>36</v>
      </c>
      <c r="F26" s="182" t="s">
        <v>37</v>
      </c>
      <c r="G26" s="183"/>
      <c r="H26" s="182" t="s">
        <v>38</v>
      </c>
      <c r="I26" s="186"/>
      <c r="J26" s="188" t="s">
        <v>47</v>
      </c>
      <c r="K26" s="174"/>
    </row>
    <row r="27" spans="1:11" x14ac:dyDescent="0.25">
      <c r="A27" s="174"/>
      <c r="B27" s="174"/>
      <c r="C27" s="174"/>
      <c r="D27" s="174"/>
      <c r="E27" s="180"/>
      <c r="F27" s="184"/>
      <c r="G27" s="185"/>
      <c r="H27" s="184"/>
      <c r="I27" s="187"/>
      <c r="J27" s="189"/>
      <c r="K27" s="174"/>
    </row>
    <row r="28" spans="1:11" ht="51.75" thickBot="1" x14ac:dyDescent="0.3">
      <c r="A28" s="175"/>
      <c r="B28" s="175"/>
      <c r="C28" s="175"/>
      <c r="D28" s="175"/>
      <c r="E28" s="181"/>
      <c r="F28" s="121" t="s">
        <v>39</v>
      </c>
      <c r="G28" s="122" t="s">
        <v>40</v>
      </c>
      <c r="H28" s="123" t="s">
        <v>41</v>
      </c>
      <c r="I28" s="124" t="s">
        <v>42</v>
      </c>
      <c r="J28" s="190"/>
      <c r="K28" s="175"/>
    </row>
    <row r="29" spans="1:11" ht="15.75" thickBot="1" x14ac:dyDescent="0.3">
      <c r="A29" s="106" t="s">
        <v>45</v>
      </c>
      <c r="B29" s="107">
        <v>4</v>
      </c>
      <c r="C29" s="108" t="s">
        <v>43</v>
      </c>
      <c r="D29" s="107" t="s">
        <v>44</v>
      </c>
      <c r="E29" s="109">
        <v>0</v>
      </c>
      <c r="F29" s="149">
        <v>0</v>
      </c>
      <c r="G29" s="110">
        <v>0</v>
      </c>
      <c r="H29" s="109">
        <v>0</v>
      </c>
      <c r="I29" s="109">
        <v>0</v>
      </c>
      <c r="J29" s="109">
        <v>0</v>
      </c>
      <c r="K29" s="109">
        <v>0</v>
      </c>
    </row>
    <row r="30" spans="1:11" ht="26.25" hidden="1" thickBot="1" x14ac:dyDescent="0.3">
      <c r="A30" s="136" t="s">
        <v>73</v>
      </c>
      <c r="B30" s="137" t="s">
        <v>70</v>
      </c>
      <c r="C30" s="138" t="s">
        <v>71</v>
      </c>
      <c r="D30" s="137" t="s">
        <v>44</v>
      </c>
      <c r="E30" s="139">
        <v>0</v>
      </c>
      <c r="F30" s="150">
        <v>0</v>
      </c>
      <c r="G30" s="140">
        <v>0</v>
      </c>
      <c r="H30" s="139">
        <v>0</v>
      </c>
      <c r="I30" s="139">
        <v>0</v>
      </c>
      <c r="J30" s="139">
        <v>0</v>
      </c>
      <c r="K30" s="139">
        <v>0</v>
      </c>
    </row>
    <row r="31" spans="1:11" ht="26.25" hidden="1" thickBot="1" x14ac:dyDescent="0.3">
      <c r="A31" s="136" t="s">
        <v>74</v>
      </c>
      <c r="B31" s="137" t="s">
        <v>70</v>
      </c>
      <c r="C31" s="138" t="s">
        <v>43</v>
      </c>
      <c r="D31" s="137" t="s">
        <v>44</v>
      </c>
      <c r="E31" s="139">
        <v>0</v>
      </c>
      <c r="F31" s="150">
        <v>0</v>
      </c>
      <c r="G31" s="140">
        <v>0</v>
      </c>
      <c r="H31" s="139">
        <v>0</v>
      </c>
      <c r="I31" s="139">
        <v>0</v>
      </c>
      <c r="J31" s="139">
        <v>0</v>
      </c>
      <c r="K31" s="139">
        <v>0</v>
      </c>
    </row>
    <row r="32" spans="1:11" ht="25.5" hidden="1" x14ac:dyDescent="0.25">
      <c r="A32" s="136" t="s">
        <v>75</v>
      </c>
      <c r="B32" s="137" t="s">
        <v>70</v>
      </c>
      <c r="C32" s="138" t="s">
        <v>43</v>
      </c>
      <c r="D32" s="137" t="s">
        <v>44</v>
      </c>
      <c r="E32" s="139">
        <v>0</v>
      </c>
      <c r="F32" s="150">
        <v>0</v>
      </c>
      <c r="G32" s="140">
        <v>0</v>
      </c>
      <c r="H32" s="139">
        <v>0</v>
      </c>
      <c r="I32" s="139">
        <v>0</v>
      </c>
      <c r="J32" s="139">
        <v>0</v>
      </c>
      <c r="K32" s="139">
        <v>0</v>
      </c>
    </row>
    <row r="33" spans="1:14" x14ac:dyDescent="0.25">
      <c r="F33" s="152"/>
    </row>
    <row r="34" spans="1:14" x14ac:dyDescent="0.25">
      <c r="F34" s="152"/>
    </row>
    <row r="35" spans="1:14" ht="15.75" thickBot="1" x14ac:dyDescent="0.3">
      <c r="F35" s="152"/>
    </row>
    <row r="36" spans="1:14" x14ac:dyDescent="0.25">
      <c r="A36" s="170" t="s">
        <v>55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2"/>
    </row>
    <row r="37" spans="1:14" x14ac:dyDescent="0.25">
      <c r="A37" s="173" t="s">
        <v>30</v>
      </c>
      <c r="B37" s="173" t="s">
        <v>31</v>
      </c>
      <c r="C37" s="173" t="s">
        <v>32</v>
      </c>
      <c r="D37" s="173" t="s">
        <v>33</v>
      </c>
      <c r="E37" s="176" t="s">
        <v>34</v>
      </c>
      <c r="F37" s="177"/>
      <c r="G37" s="177"/>
      <c r="H37" s="177"/>
      <c r="I37" s="178"/>
      <c r="J37" s="125"/>
      <c r="K37" s="173" t="s">
        <v>35</v>
      </c>
    </row>
    <row r="38" spans="1:14" x14ac:dyDescent="0.25">
      <c r="A38" s="174"/>
      <c r="B38" s="174"/>
      <c r="C38" s="174"/>
      <c r="D38" s="174"/>
      <c r="E38" s="179" t="s">
        <v>36</v>
      </c>
      <c r="F38" s="182" t="s">
        <v>37</v>
      </c>
      <c r="G38" s="183"/>
      <c r="H38" s="182" t="s">
        <v>38</v>
      </c>
      <c r="I38" s="186"/>
      <c r="J38" s="188" t="s">
        <v>47</v>
      </c>
      <c r="K38" s="174"/>
    </row>
    <row r="39" spans="1:14" x14ac:dyDescent="0.25">
      <c r="A39" s="174"/>
      <c r="B39" s="174"/>
      <c r="C39" s="174"/>
      <c r="D39" s="174"/>
      <c r="E39" s="180"/>
      <c r="F39" s="184"/>
      <c r="G39" s="185"/>
      <c r="H39" s="184"/>
      <c r="I39" s="187"/>
      <c r="J39" s="189"/>
      <c r="K39" s="174"/>
    </row>
    <row r="40" spans="1:14" ht="51.75" thickBot="1" x14ac:dyDescent="0.3">
      <c r="A40" s="175"/>
      <c r="B40" s="175"/>
      <c r="C40" s="175"/>
      <c r="D40" s="175"/>
      <c r="E40" s="181"/>
      <c r="F40" s="121" t="s">
        <v>39</v>
      </c>
      <c r="G40" s="122" t="s">
        <v>40</v>
      </c>
      <c r="H40" s="123" t="s">
        <v>41</v>
      </c>
      <c r="I40" s="124" t="s">
        <v>42</v>
      </c>
      <c r="J40" s="190"/>
      <c r="K40" s="175"/>
      <c r="M40" s="156"/>
    </row>
    <row r="41" spans="1:14" ht="15.75" hidden="1" thickBot="1" x14ac:dyDescent="0.3">
      <c r="A41" s="106"/>
      <c r="B41" s="107">
        <v>4</v>
      </c>
      <c r="C41" s="108" t="s">
        <v>43</v>
      </c>
      <c r="D41" s="107" t="s">
        <v>44</v>
      </c>
      <c r="E41" s="109">
        <v>6009930.5300000003</v>
      </c>
      <c r="F41" s="147">
        <v>5709434</v>
      </c>
      <c r="G41" s="110">
        <v>0</v>
      </c>
      <c r="H41" s="109">
        <v>300496.52</v>
      </c>
      <c r="I41" s="109">
        <v>0</v>
      </c>
      <c r="J41" s="109">
        <v>0</v>
      </c>
      <c r="K41" s="109">
        <v>0</v>
      </c>
      <c r="L41" s="1" t="s">
        <v>89</v>
      </c>
      <c r="M41" s="154">
        <f>F41+F42+F43</f>
        <v>28113634</v>
      </c>
      <c r="N41" s="154">
        <f>E41+E42+E43</f>
        <v>29593289.48</v>
      </c>
    </row>
    <row r="42" spans="1:14" ht="26.25" hidden="1" thickBot="1" x14ac:dyDescent="0.3">
      <c r="A42" s="106" t="s">
        <v>73</v>
      </c>
      <c r="B42" s="107">
        <v>4</v>
      </c>
      <c r="C42" s="108" t="s">
        <v>43</v>
      </c>
      <c r="D42" s="107" t="s">
        <v>44</v>
      </c>
      <c r="E42" s="109">
        <v>18951780</v>
      </c>
      <c r="F42" s="149">
        <v>18004200</v>
      </c>
      <c r="G42" s="110">
        <v>0</v>
      </c>
      <c r="H42" s="109">
        <v>947580</v>
      </c>
      <c r="I42" s="109">
        <v>0</v>
      </c>
      <c r="J42" s="109">
        <v>0</v>
      </c>
      <c r="K42" s="109">
        <v>0</v>
      </c>
      <c r="L42" s="1" t="s">
        <v>90</v>
      </c>
      <c r="M42" s="154">
        <f>F52+F53+F54</f>
        <v>12151400</v>
      </c>
      <c r="N42" s="154">
        <f>E52+E53+E54</f>
        <v>12790940</v>
      </c>
    </row>
    <row r="43" spans="1:14" ht="26.25" hidden="1" thickBot="1" x14ac:dyDescent="0.3">
      <c r="A43" s="136" t="s">
        <v>74</v>
      </c>
      <c r="B43" s="137" t="s">
        <v>70</v>
      </c>
      <c r="C43" s="138" t="s">
        <v>43</v>
      </c>
      <c r="D43" s="137" t="s">
        <v>44</v>
      </c>
      <c r="E43" s="139">
        <v>4631578.95</v>
      </c>
      <c r="F43" s="148">
        <v>4400000</v>
      </c>
      <c r="G43" s="140">
        <v>0</v>
      </c>
      <c r="H43" s="139">
        <v>115789.97</v>
      </c>
      <c r="I43" s="139">
        <v>115789.97</v>
      </c>
      <c r="J43" s="139">
        <v>0</v>
      </c>
      <c r="K43" s="139">
        <v>0</v>
      </c>
      <c r="L43" s="1" t="s">
        <v>91</v>
      </c>
      <c r="M43" s="154">
        <f>F64+F65+F66</f>
        <v>7801050</v>
      </c>
      <c r="N43" s="154">
        <f>E64+E65+E66</f>
        <v>8211640</v>
      </c>
    </row>
    <row r="44" spans="1:14" ht="26.25" hidden="1" thickBot="1" x14ac:dyDescent="0.3">
      <c r="A44" s="136" t="s">
        <v>75</v>
      </c>
      <c r="B44" s="137" t="s">
        <v>70</v>
      </c>
      <c r="C44" s="138" t="s">
        <v>43</v>
      </c>
      <c r="D44" s="137" t="s">
        <v>44</v>
      </c>
      <c r="E44" s="148">
        <v>0</v>
      </c>
      <c r="F44" s="148">
        <v>0</v>
      </c>
      <c r="G44" s="140">
        <v>0</v>
      </c>
      <c r="H44" s="139">
        <v>0</v>
      </c>
      <c r="I44" s="139">
        <v>0</v>
      </c>
      <c r="J44" s="139">
        <v>0</v>
      </c>
      <c r="K44" s="139">
        <v>0</v>
      </c>
      <c r="L44" s="135" t="s">
        <v>92</v>
      </c>
      <c r="M44" s="154">
        <f>F76+F77+F79</f>
        <v>1500350</v>
      </c>
      <c r="N44" s="154">
        <f>E76+E77+E79</f>
        <v>1579320</v>
      </c>
    </row>
    <row r="45" spans="1:14" ht="21.75" hidden="1" customHeight="1" thickBot="1" x14ac:dyDescent="0.3">
      <c r="A45" s="136" t="s">
        <v>45</v>
      </c>
      <c r="B45" s="137" t="s">
        <v>70</v>
      </c>
      <c r="C45" s="138" t="s">
        <v>43</v>
      </c>
      <c r="D45" s="137" t="s">
        <v>44</v>
      </c>
      <c r="E45" s="148">
        <f>SUM(E41:E44)</f>
        <v>29593289.48</v>
      </c>
      <c r="F45" s="148">
        <f>SUM(F41:F44)</f>
        <v>28113634</v>
      </c>
      <c r="G45" s="140">
        <v>0</v>
      </c>
      <c r="H45" s="148">
        <f>SUM(H41:H44)</f>
        <v>1363866.49</v>
      </c>
      <c r="I45" s="148">
        <f>SUM(I41:I44)</f>
        <v>115789.97</v>
      </c>
      <c r="J45" s="148">
        <f>SUM(J41:J44)</f>
        <v>0</v>
      </c>
      <c r="K45" s="148">
        <f>SUM(K41:K44)</f>
        <v>0</v>
      </c>
      <c r="L45" s="135"/>
      <c r="M45" s="154"/>
      <c r="N45" s="154"/>
    </row>
    <row r="46" spans="1:14" ht="21.75" customHeight="1" thickBot="1" x14ac:dyDescent="0.3">
      <c r="A46" s="136" t="s">
        <v>45</v>
      </c>
      <c r="B46" s="137" t="s">
        <v>70</v>
      </c>
      <c r="C46" s="138" t="s">
        <v>43</v>
      </c>
      <c r="D46" s="137" t="s">
        <v>44</v>
      </c>
      <c r="E46" s="167">
        <v>29593290.48</v>
      </c>
      <c r="F46" s="167">
        <v>28113634</v>
      </c>
      <c r="G46" s="140">
        <v>0</v>
      </c>
      <c r="H46" s="167">
        <v>1363866.49</v>
      </c>
      <c r="I46" s="167">
        <v>115789.97</v>
      </c>
      <c r="J46" s="167" t="s">
        <v>99</v>
      </c>
      <c r="K46" s="167">
        <v>0</v>
      </c>
      <c r="L46" s="135"/>
      <c r="M46" s="154">
        <f>SUM(F46:J46)</f>
        <v>29593290.459999997</v>
      </c>
      <c r="N46" s="154"/>
    </row>
    <row r="47" spans="1:14" x14ac:dyDescent="0.25">
      <c r="A47" s="170" t="s">
        <v>56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2"/>
      <c r="L47" s="135"/>
      <c r="M47" s="155"/>
      <c r="N47" s="155"/>
    </row>
    <row r="48" spans="1:14" x14ac:dyDescent="0.25">
      <c r="A48" s="173" t="s">
        <v>30</v>
      </c>
      <c r="B48" s="173" t="s">
        <v>31</v>
      </c>
      <c r="C48" s="173" t="s">
        <v>32</v>
      </c>
      <c r="D48" s="173" t="s">
        <v>33</v>
      </c>
      <c r="E48" s="176" t="s">
        <v>34</v>
      </c>
      <c r="F48" s="177"/>
      <c r="G48" s="177"/>
      <c r="H48" s="177"/>
      <c r="I48" s="178"/>
      <c r="J48" s="125"/>
      <c r="K48" s="173" t="s">
        <v>35</v>
      </c>
    </row>
    <row r="49" spans="1:14" x14ac:dyDescent="0.25">
      <c r="A49" s="174"/>
      <c r="B49" s="174"/>
      <c r="C49" s="174"/>
      <c r="D49" s="174"/>
      <c r="E49" s="179" t="s">
        <v>36</v>
      </c>
      <c r="F49" s="182" t="s">
        <v>37</v>
      </c>
      <c r="G49" s="183"/>
      <c r="H49" s="182" t="s">
        <v>38</v>
      </c>
      <c r="I49" s="186"/>
      <c r="J49" s="188" t="s">
        <v>47</v>
      </c>
      <c r="K49" s="174"/>
    </row>
    <row r="50" spans="1:14" x14ac:dyDescent="0.25">
      <c r="A50" s="174"/>
      <c r="B50" s="174"/>
      <c r="C50" s="174"/>
      <c r="D50" s="174"/>
      <c r="E50" s="180"/>
      <c r="F50" s="184"/>
      <c r="G50" s="185"/>
      <c r="H50" s="184"/>
      <c r="I50" s="187"/>
      <c r="J50" s="189"/>
      <c r="K50" s="174"/>
    </row>
    <row r="51" spans="1:14" ht="51.75" thickBot="1" x14ac:dyDescent="0.3">
      <c r="A51" s="175"/>
      <c r="B51" s="175"/>
      <c r="C51" s="175"/>
      <c r="D51" s="175"/>
      <c r="E51" s="181"/>
      <c r="F51" s="121" t="s">
        <v>39</v>
      </c>
      <c r="G51" s="122" t="s">
        <v>40</v>
      </c>
      <c r="H51" s="123" t="s">
        <v>41</v>
      </c>
      <c r="I51" s="124" t="s">
        <v>42</v>
      </c>
      <c r="J51" s="190"/>
      <c r="K51" s="175"/>
    </row>
    <row r="52" spans="1:14" ht="26.25" hidden="1" thickBot="1" x14ac:dyDescent="0.3">
      <c r="A52" s="106" t="s">
        <v>72</v>
      </c>
      <c r="B52" s="107">
        <v>4</v>
      </c>
      <c r="C52" s="108" t="s">
        <v>43</v>
      </c>
      <c r="D52" s="107" t="s">
        <v>44</v>
      </c>
      <c r="E52" s="109">
        <v>4105260</v>
      </c>
      <c r="F52" s="149">
        <v>3900000</v>
      </c>
      <c r="G52" s="110">
        <v>0</v>
      </c>
      <c r="H52" s="109">
        <v>205260</v>
      </c>
      <c r="I52" s="109">
        <v>0</v>
      </c>
      <c r="J52" s="109">
        <v>0</v>
      </c>
      <c r="K52" s="109">
        <v>0</v>
      </c>
    </row>
    <row r="53" spans="1:14" ht="26.25" hidden="1" thickBot="1" x14ac:dyDescent="0.3">
      <c r="A53" s="136" t="s">
        <v>73</v>
      </c>
      <c r="B53" s="137" t="s">
        <v>70</v>
      </c>
      <c r="C53" s="138" t="s">
        <v>71</v>
      </c>
      <c r="D53" s="137" t="s">
        <v>44</v>
      </c>
      <c r="E53" s="139">
        <v>6317260</v>
      </c>
      <c r="F53" s="150">
        <v>6001400</v>
      </c>
      <c r="G53" s="140">
        <v>0</v>
      </c>
      <c r="H53" s="139">
        <v>315860</v>
      </c>
      <c r="I53" s="139">
        <v>0</v>
      </c>
      <c r="J53" s="139">
        <v>0</v>
      </c>
      <c r="K53" s="139">
        <v>0</v>
      </c>
    </row>
    <row r="54" spans="1:14" ht="26.25" hidden="1" thickBot="1" x14ac:dyDescent="0.3">
      <c r="A54" s="136" t="s">
        <v>74</v>
      </c>
      <c r="B54" s="137" t="s">
        <v>70</v>
      </c>
      <c r="C54" s="138" t="s">
        <v>43</v>
      </c>
      <c r="D54" s="137" t="s">
        <v>44</v>
      </c>
      <c r="E54" s="139">
        <v>2368420</v>
      </c>
      <c r="F54" s="150">
        <v>2250000</v>
      </c>
      <c r="G54" s="140">
        <v>0</v>
      </c>
      <c r="H54" s="139">
        <v>59210</v>
      </c>
      <c r="I54" s="139">
        <v>59210</v>
      </c>
      <c r="J54" s="139">
        <v>0</v>
      </c>
      <c r="K54" s="139">
        <v>0</v>
      </c>
    </row>
    <row r="55" spans="1:14" ht="26.25" hidden="1" thickBot="1" x14ac:dyDescent="0.3">
      <c r="A55" s="136" t="s">
        <v>75</v>
      </c>
      <c r="B55" s="137" t="s">
        <v>70</v>
      </c>
      <c r="C55" s="138" t="s">
        <v>43</v>
      </c>
      <c r="D55" s="137" t="s">
        <v>44</v>
      </c>
      <c r="E55" s="139">
        <v>0</v>
      </c>
      <c r="F55" s="150">
        <v>0</v>
      </c>
      <c r="G55" s="140">
        <v>0</v>
      </c>
      <c r="H55" s="139">
        <v>0</v>
      </c>
      <c r="I55" s="139">
        <v>0</v>
      </c>
      <c r="J55" s="139">
        <v>0</v>
      </c>
      <c r="K55" s="139">
        <v>0</v>
      </c>
    </row>
    <row r="56" spans="1:14" ht="21.75" hidden="1" customHeight="1" thickBot="1" x14ac:dyDescent="0.3">
      <c r="A56" s="136" t="s">
        <v>45</v>
      </c>
      <c r="B56" s="137" t="s">
        <v>70</v>
      </c>
      <c r="C56" s="138" t="s">
        <v>43</v>
      </c>
      <c r="D56" s="137" t="s">
        <v>44</v>
      </c>
      <c r="E56" s="148">
        <f>SUM(E52:E55)</f>
        <v>12790940</v>
      </c>
      <c r="F56" s="148">
        <f>SUM(F52:F55)</f>
        <v>12151400</v>
      </c>
      <c r="G56" s="140">
        <v>0</v>
      </c>
      <c r="H56" s="148">
        <f>SUM(H52:H55)</f>
        <v>580330</v>
      </c>
      <c r="I56" s="148">
        <f>SUM(I52:I55)</f>
        <v>59210</v>
      </c>
      <c r="J56" s="148">
        <f>SUM(J52:J55)</f>
        <v>0</v>
      </c>
      <c r="K56" s="148">
        <f>SUM(K52:K55)</f>
        <v>0</v>
      </c>
      <c r="L56" s="135"/>
      <c r="M56" s="154"/>
      <c r="N56" s="154"/>
    </row>
    <row r="57" spans="1:14" ht="21.75" customHeight="1" x14ac:dyDescent="0.25">
      <c r="A57" s="136" t="s">
        <v>45</v>
      </c>
      <c r="B57" s="137" t="s">
        <v>70</v>
      </c>
      <c r="C57" s="138" t="s">
        <v>43</v>
      </c>
      <c r="D57" s="137" t="s">
        <v>44</v>
      </c>
      <c r="E57" s="167">
        <v>12790940</v>
      </c>
      <c r="F57" s="167">
        <v>12151400</v>
      </c>
      <c r="G57" s="140">
        <v>0</v>
      </c>
      <c r="H57" s="167">
        <v>580330</v>
      </c>
      <c r="I57" s="167">
        <v>59210</v>
      </c>
      <c r="J57" s="167" t="s">
        <v>99</v>
      </c>
      <c r="K57" s="167">
        <v>0</v>
      </c>
      <c r="L57" s="135"/>
      <c r="M57" s="154">
        <f>SUM(F57:J57)</f>
        <v>12790940</v>
      </c>
      <c r="N57" s="154"/>
    </row>
    <row r="58" spans="1:14" ht="15.75" thickBot="1" x14ac:dyDescent="0.3">
      <c r="F58" s="152"/>
    </row>
    <row r="59" spans="1:14" x14ac:dyDescent="0.25">
      <c r="A59" s="170" t="s">
        <v>57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2"/>
    </row>
    <row r="60" spans="1:14" x14ac:dyDescent="0.25">
      <c r="A60" s="173" t="s">
        <v>30</v>
      </c>
      <c r="B60" s="173" t="s">
        <v>31</v>
      </c>
      <c r="C60" s="173" t="s">
        <v>32</v>
      </c>
      <c r="D60" s="173" t="s">
        <v>33</v>
      </c>
      <c r="E60" s="176" t="s">
        <v>34</v>
      </c>
      <c r="F60" s="177"/>
      <c r="G60" s="177"/>
      <c r="H60" s="177"/>
      <c r="I60" s="178"/>
      <c r="J60" s="125"/>
      <c r="K60" s="173" t="s">
        <v>35</v>
      </c>
    </row>
    <row r="61" spans="1:14" x14ac:dyDescent="0.25">
      <c r="A61" s="174"/>
      <c r="B61" s="174"/>
      <c r="C61" s="174"/>
      <c r="D61" s="174"/>
      <c r="E61" s="179" t="s">
        <v>36</v>
      </c>
      <c r="F61" s="182" t="s">
        <v>37</v>
      </c>
      <c r="G61" s="183"/>
      <c r="H61" s="182" t="s">
        <v>38</v>
      </c>
      <c r="I61" s="186"/>
      <c r="J61" s="188" t="s">
        <v>47</v>
      </c>
      <c r="K61" s="174"/>
    </row>
    <row r="62" spans="1:14" x14ac:dyDescent="0.25">
      <c r="A62" s="174"/>
      <c r="B62" s="174"/>
      <c r="C62" s="174"/>
      <c r="D62" s="174"/>
      <c r="E62" s="180"/>
      <c r="F62" s="184"/>
      <c r="G62" s="185"/>
      <c r="H62" s="184"/>
      <c r="I62" s="187"/>
      <c r="J62" s="189"/>
      <c r="K62" s="174"/>
    </row>
    <row r="63" spans="1:14" ht="51.75" thickBot="1" x14ac:dyDescent="0.3">
      <c r="A63" s="175"/>
      <c r="B63" s="175"/>
      <c r="C63" s="175"/>
      <c r="D63" s="175"/>
      <c r="E63" s="181"/>
      <c r="F63" s="121" t="s">
        <v>39</v>
      </c>
      <c r="G63" s="122" t="s">
        <v>40</v>
      </c>
      <c r="H63" s="123" t="s">
        <v>41</v>
      </c>
      <c r="I63" s="124" t="s">
        <v>42</v>
      </c>
      <c r="J63" s="190"/>
      <c r="K63" s="175"/>
    </row>
    <row r="64" spans="1:14" ht="26.25" hidden="1" thickBot="1" x14ac:dyDescent="0.3">
      <c r="A64" s="106" t="s">
        <v>72</v>
      </c>
      <c r="B64" s="107">
        <v>4</v>
      </c>
      <c r="C64" s="108" t="s">
        <v>43</v>
      </c>
      <c r="D64" s="107" t="s">
        <v>44</v>
      </c>
      <c r="E64" s="109">
        <v>2052630</v>
      </c>
      <c r="F64" s="149">
        <v>1950000</v>
      </c>
      <c r="G64" s="110">
        <v>0</v>
      </c>
      <c r="H64" s="109">
        <v>102630</v>
      </c>
      <c r="I64" s="109">
        <v>0</v>
      </c>
      <c r="J64" s="109">
        <v>0</v>
      </c>
      <c r="K64" s="109">
        <v>0</v>
      </c>
    </row>
    <row r="65" spans="1:14" ht="26.25" hidden="1" thickBot="1" x14ac:dyDescent="0.3">
      <c r="A65" s="136" t="s">
        <v>73</v>
      </c>
      <c r="B65" s="137" t="s">
        <v>70</v>
      </c>
      <c r="C65" s="138" t="s">
        <v>71</v>
      </c>
      <c r="D65" s="137" t="s">
        <v>44</v>
      </c>
      <c r="E65" s="139">
        <v>4737950</v>
      </c>
      <c r="F65" s="150">
        <v>4501050</v>
      </c>
      <c r="G65" s="140">
        <v>0</v>
      </c>
      <c r="H65" s="139">
        <v>236900</v>
      </c>
      <c r="I65" s="139">
        <v>0</v>
      </c>
      <c r="J65" s="139">
        <v>0</v>
      </c>
      <c r="K65" s="139">
        <v>0</v>
      </c>
    </row>
    <row r="66" spans="1:14" ht="26.25" hidden="1" thickBot="1" x14ac:dyDescent="0.3">
      <c r="A66" s="136" t="s">
        <v>74</v>
      </c>
      <c r="B66" s="137" t="s">
        <v>70</v>
      </c>
      <c r="C66" s="138" t="s">
        <v>43</v>
      </c>
      <c r="D66" s="137" t="s">
        <v>44</v>
      </c>
      <c r="E66" s="139">
        <v>1421060</v>
      </c>
      <c r="F66" s="150">
        <v>1350000</v>
      </c>
      <c r="G66" s="140">
        <v>0</v>
      </c>
      <c r="H66" s="139">
        <v>35530</v>
      </c>
      <c r="I66" s="139">
        <v>35530</v>
      </c>
      <c r="J66" s="139">
        <v>0</v>
      </c>
      <c r="K66" s="139">
        <v>0</v>
      </c>
    </row>
    <row r="67" spans="1:14" ht="26.25" hidden="1" thickBot="1" x14ac:dyDescent="0.3">
      <c r="A67" s="136" t="s">
        <v>75</v>
      </c>
      <c r="B67" s="137" t="s">
        <v>70</v>
      </c>
      <c r="C67" s="138" t="s">
        <v>43</v>
      </c>
      <c r="D67" s="137" t="s">
        <v>44</v>
      </c>
      <c r="E67" s="139">
        <v>0</v>
      </c>
      <c r="F67" s="150">
        <v>0</v>
      </c>
      <c r="G67" s="140">
        <v>0</v>
      </c>
      <c r="H67" s="139">
        <v>0</v>
      </c>
      <c r="I67" s="139">
        <v>0</v>
      </c>
      <c r="J67" s="139">
        <v>0</v>
      </c>
      <c r="K67" s="139">
        <v>0</v>
      </c>
    </row>
    <row r="68" spans="1:14" ht="21.75" hidden="1" customHeight="1" thickBot="1" x14ac:dyDescent="0.3">
      <c r="A68" s="136" t="s">
        <v>45</v>
      </c>
      <c r="B68" s="137" t="s">
        <v>70</v>
      </c>
      <c r="C68" s="138" t="s">
        <v>43</v>
      </c>
      <c r="D68" s="137" t="s">
        <v>44</v>
      </c>
      <c r="E68" s="148">
        <f>SUM(E64:E67)</f>
        <v>8211640</v>
      </c>
      <c r="F68" s="148">
        <f>SUM(F64:F67)</f>
        <v>7801050</v>
      </c>
      <c r="G68" s="140">
        <v>0</v>
      </c>
      <c r="H68" s="148">
        <f>SUM(H64:H67)</f>
        <v>375060</v>
      </c>
      <c r="I68" s="148">
        <f>SUM(I64:I67)</f>
        <v>35530</v>
      </c>
      <c r="J68" s="148">
        <f>SUM(J64:J67)</f>
        <v>0</v>
      </c>
      <c r="K68" s="148">
        <f>SUM(K64:K67)</f>
        <v>0</v>
      </c>
      <c r="L68" s="135"/>
      <c r="M68" s="154"/>
      <c r="N68" s="154"/>
    </row>
    <row r="69" spans="1:14" ht="21.75" customHeight="1" x14ac:dyDescent="0.25">
      <c r="A69" s="136" t="s">
        <v>45</v>
      </c>
      <c r="B69" s="137" t="s">
        <v>70</v>
      </c>
      <c r="C69" s="138" t="s">
        <v>43</v>
      </c>
      <c r="D69" s="137" t="s">
        <v>44</v>
      </c>
      <c r="E69" s="167">
        <v>8211640</v>
      </c>
      <c r="F69" s="167">
        <v>7801050</v>
      </c>
      <c r="G69" s="140">
        <v>0</v>
      </c>
      <c r="H69" s="167">
        <v>375060</v>
      </c>
      <c r="I69" s="167">
        <v>35530</v>
      </c>
      <c r="J69" s="167" t="s">
        <v>99</v>
      </c>
      <c r="K69" s="167">
        <v>0</v>
      </c>
      <c r="L69" s="135"/>
      <c r="M69" s="154">
        <f>SUM(F69:J69)</f>
        <v>8211640</v>
      </c>
      <c r="N69" s="154"/>
    </row>
    <row r="70" spans="1:14" ht="15.75" thickBot="1" x14ac:dyDescent="0.3">
      <c r="F70" s="153"/>
    </row>
    <row r="71" spans="1:14" x14ac:dyDescent="0.25">
      <c r="A71" s="170" t="s">
        <v>58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1:14" ht="15" customHeight="1" x14ac:dyDescent="0.25">
      <c r="A72" s="173" t="s">
        <v>30</v>
      </c>
      <c r="B72" s="173" t="s">
        <v>31</v>
      </c>
      <c r="C72" s="173" t="s">
        <v>32</v>
      </c>
      <c r="D72" s="173" t="s">
        <v>33</v>
      </c>
      <c r="E72" s="195" t="s">
        <v>34</v>
      </c>
      <c r="F72" s="196"/>
      <c r="G72" s="196"/>
      <c r="H72" s="196"/>
      <c r="I72" s="196"/>
      <c r="J72" s="125"/>
      <c r="K72" s="173" t="s">
        <v>35</v>
      </c>
    </row>
    <row r="73" spans="1:14" x14ac:dyDescent="0.25">
      <c r="A73" s="174"/>
      <c r="B73" s="174"/>
      <c r="C73" s="174"/>
      <c r="D73" s="174"/>
      <c r="E73" s="179" t="s">
        <v>36</v>
      </c>
      <c r="F73" s="182" t="s">
        <v>37</v>
      </c>
      <c r="G73" s="183"/>
      <c r="H73" s="182" t="s">
        <v>38</v>
      </c>
      <c r="I73" s="186"/>
      <c r="J73" s="188" t="s">
        <v>47</v>
      </c>
      <c r="K73" s="174"/>
    </row>
    <row r="74" spans="1:14" x14ac:dyDescent="0.25">
      <c r="A74" s="174"/>
      <c r="B74" s="174"/>
      <c r="C74" s="174"/>
      <c r="D74" s="174"/>
      <c r="E74" s="180"/>
      <c r="F74" s="184"/>
      <c r="G74" s="185"/>
      <c r="H74" s="184"/>
      <c r="I74" s="187"/>
      <c r="J74" s="189"/>
      <c r="K74" s="174"/>
    </row>
    <row r="75" spans="1:14" ht="51.75" thickBot="1" x14ac:dyDescent="0.3">
      <c r="A75" s="175"/>
      <c r="B75" s="175"/>
      <c r="C75" s="175"/>
      <c r="D75" s="175"/>
      <c r="E75" s="181"/>
      <c r="F75" s="121" t="s">
        <v>39</v>
      </c>
      <c r="G75" s="122" t="s">
        <v>40</v>
      </c>
      <c r="H75" s="123" t="s">
        <v>41</v>
      </c>
      <c r="I75" s="124" t="s">
        <v>42</v>
      </c>
      <c r="J75" s="190"/>
      <c r="K75" s="175"/>
    </row>
    <row r="76" spans="1:14" ht="26.25" hidden="1" thickBot="1" x14ac:dyDescent="0.3">
      <c r="A76" s="106" t="s">
        <v>72</v>
      </c>
      <c r="B76" s="107">
        <v>4</v>
      </c>
      <c r="C76" s="108" t="s">
        <v>43</v>
      </c>
      <c r="D76" s="107" t="s">
        <v>44</v>
      </c>
      <c r="E76" s="109">
        <v>0</v>
      </c>
      <c r="F76" s="149">
        <v>0</v>
      </c>
      <c r="G76" s="110">
        <v>0</v>
      </c>
      <c r="H76" s="109">
        <v>0</v>
      </c>
      <c r="I76" s="109">
        <v>0</v>
      </c>
      <c r="J76" s="109">
        <v>0</v>
      </c>
      <c r="K76" s="109">
        <v>0</v>
      </c>
    </row>
    <row r="77" spans="1:14" ht="26.25" hidden="1" thickBot="1" x14ac:dyDescent="0.3">
      <c r="A77" s="136" t="s">
        <v>73</v>
      </c>
      <c r="B77" s="137" t="s">
        <v>70</v>
      </c>
      <c r="C77" s="138" t="s">
        <v>71</v>
      </c>
      <c r="D77" s="137" t="s">
        <v>44</v>
      </c>
      <c r="E77" s="139">
        <v>1579320</v>
      </c>
      <c r="F77" s="150">
        <v>1500350</v>
      </c>
      <c r="G77" s="140">
        <v>0</v>
      </c>
      <c r="H77" s="139">
        <v>78970</v>
      </c>
      <c r="I77" s="139">
        <v>0</v>
      </c>
      <c r="J77" s="139">
        <v>0</v>
      </c>
      <c r="K77" s="139">
        <v>0</v>
      </c>
    </row>
    <row r="78" spans="1:14" ht="26.25" hidden="1" thickBot="1" x14ac:dyDescent="0.3">
      <c r="A78" s="136" t="s">
        <v>74</v>
      </c>
      <c r="B78" s="137" t="s">
        <v>70</v>
      </c>
      <c r="C78" s="138" t="s">
        <v>43</v>
      </c>
      <c r="D78" s="137" t="s">
        <v>44</v>
      </c>
      <c r="E78" s="139">
        <v>0</v>
      </c>
      <c r="F78" s="150">
        <v>0</v>
      </c>
      <c r="G78" s="140">
        <v>0</v>
      </c>
      <c r="H78" s="139">
        <v>0</v>
      </c>
      <c r="I78" s="139">
        <v>0</v>
      </c>
      <c r="J78" s="139">
        <v>0</v>
      </c>
      <c r="K78" s="139">
        <v>0</v>
      </c>
    </row>
    <row r="79" spans="1:14" ht="26.25" hidden="1" thickBot="1" x14ac:dyDescent="0.3">
      <c r="A79" s="136" t="s">
        <v>75</v>
      </c>
      <c r="B79" s="137" t="s">
        <v>70</v>
      </c>
      <c r="C79" s="138" t="s">
        <v>43</v>
      </c>
      <c r="D79" s="137" t="s">
        <v>44</v>
      </c>
      <c r="E79" s="139">
        <v>0</v>
      </c>
      <c r="F79" s="150">
        <v>0</v>
      </c>
      <c r="G79" s="140">
        <v>0</v>
      </c>
      <c r="H79" s="139">
        <v>0</v>
      </c>
      <c r="I79" s="139">
        <v>0</v>
      </c>
      <c r="J79" s="139">
        <v>0</v>
      </c>
      <c r="K79" s="139">
        <v>0</v>
      </c>
    </row>
    <row r="80" spans="1:14" ht="21.75" hidden="1" customHeight="1" thickBot="1" x14ac:dyDescent="0.3">
      <c r="A80" s="136" t="s">
        <v>45</v>
      </c>
      <c r="B80" s="137" t="s">
        <v>70</v>
      </c>
      <c r="C80" s="138" t="s">
        <v>43</v>
      </c>
      <c r="D80" s="137" t="s">
        <v>44</v>
      </c>
      <c r="E80" s="148">
        <f>SUM(E76:E79)</f>
        <v>1579320</v>
      </c>
      <c r="F80" s="148">
        <f>SUM(F76:F79)</f>
        <v>1500350</v>
      </c>
      <c r="G80" s="140">
        <v>0</v>
      </c>
      <c r="H80" s="148">
        <f>SUM(H76:H79)</f>
        <v>78970</v>
      </c>
      <c r="I80" s="148">
        <f>SUM(I76:I79)</f>
        <v>0</v>
      </c>
      <c r="J80" s="148">
        <f>SUM(J76:J79)</f>
        <v>0</v>
      </c>
      <c r="K80" s="148">
        <f>SUM(K76:K79)</f>
        <v>0</v>
      </c>
      <c r="L80" s="135"/>
      <c r="M80" s="154"/>
      <c r="N80" s="154"/>
    </row>
    <row r="81" spans="1:14" ht="21.75" customHeight="1" x14ac:dyDescent="0.25">
      <c r="A81" s="136" t="s">
        <v>45</v>
      </c>
      <c r="B81" s="137" t="s">
        <v>70</v>
      </c>
      <c r="C81" s="138" t="s">
        <v>43</v>
      </c>
      <c r="D81" s="137" t="s">
        <v>44</v>
      </c>
      <c r="E81" s="167">
        <v>1579320</v>
      </c>
      <c r="F81" s="167">
        <v>1500350</v>
      </c>
      <c r="G81" s="140">
        <v>0</v>
      </c>
      <c r="H81" s="167">
        <v>78970</v>
      </c>
      <c r="I81" s="167">
        <v>0</v>
      </c>
      <c r="J81" s="167" t="s">
        <v>99</v>
      </c>
      <c r="K81" s="167">
        <v>0</v>
      </c>
      <c r="L81" s="135"/>
      <c r="M81" s="154">
        <f>SUM(F81:J81)</f>
        <v>1579320</v>
      </c>
      <c r="N81" s="154"/>
    </row>
    <row r="82" spans="1:14" x14ac:dyDescent="0.25">
      <c r="F82" s="153"/>
    </row>
    <row r="83" spans="1:14" ht="15.75" thickBot="1" x14ac:dyDescent="0.3">
      <c r="F83" s="153"/>
    </row>
    <row r="84" spans="1:14" x14ac:dyDescent="0.25">
      <c r="A84" s="170" t="s">
        <v>59</v>
      </c>
      <c r="B84" s="193"/>
      <c r="C84" s="193"/>
      <c r="D84" s="193"/>
      <c r="E84" s="193"/>
      <c r="F84" s="193"/>
      <c r="G84" s="193"/>
      <c r="H84" s="193"/>
      <c r="I84" s="193"/>
      <c r="J84" s="193"/>
      <c r="K84" s="194"/>
    </row>
    <row r="85" spans="1:14" ht="15" customHeight="1" x14ac:dyDescent="0.25">
      <c r="A85" s="173" t="s">
        <v>30</v>
      </c>
      <c r="B85" s="173" t="s">
        <v>31</v>
      </c>
      <c r="C85" s="173" t="s">
        <v>32</v>
      </c>
      <c r="D85" s="173" t="s">
        <v>33</v>
      </c>
      <c r="E85" s="195" t="s">
        <v>34</v>
      </c>
      <c r="F85" s="196"/>
      <c r="G85" s="196"/>
      <c r="H85" s="196"/>
      <c r="I85" s="196"/>
      <c r="J85" s="125"/>
      <c r="K85" s="173" t="s">
        <v>35</v>
      </c>
    </row>
    <row r="86" spans="1:14" x14ac:dyDescent="0.25">
      <c r="A86" s="174"/>
      <c r="B86" s="174"/>
      <c r="C86" s="174"/>
      <c r="D86" s="174"/>
      <c r="E86" s="179" t="s">
        <v>36</v>
      </c>
      <c r="F86" s="182" t="s">
        <v>37</v>
      </c>
      <c r="G86" s="183"/>
      <c r="H86" s="182" t="s">
        <v>38</v>
      </c>
      <c r="I86" s="186"/>
      <c r="J86" s="188" t="s">
        <v>46</v>
      </c>
      <c r="K86" s="174"/>
    </row>
    <row r="87" spans="1:14" x14ac:dyDescent="0.25">
      <c r="A87" s="174"/>
      <c r="B87" s="174"/>
      <c r="C87" s="174"/>
      <c r="D87" s="174"/>
      <c r="E87" s="180"/>
      <c r="F87" s="184"/>
      <c r="G87" s="185"/>
      <c r="H87" s="184"/>
      <c r="I87" s="187"/>
      <c r="J87" s="189"/>
      <c r="K87" s="174"/>
    </row>
    <row r="88" spans="1:14" ht="51.75" thickBot="1" x14ac:dyDescent="0.3">
      <c r="A88" s="175"/>
      <c r="B88" s="175"/>
      <c r="C88" s="175"/>
      <c r="D88" s="175"/>
      <c r="E88" s="181"/>
      <c r="F88" s="121" t="s">
        <v>39</v>
      </c>
      <c r="G88" s="122" t="s">
        <v>40</v>
      </c>
      <c r="H88" s="123" t="s">
        <v>41</v>
      </c>
      <c r="I88" s="124" t="s">
        <v>42</v>
      </c>
      <c r="J88" s="190"/>
      <c r="K88" s="175"/>
    </row>
    <row r="89" spans="1:14" ht="15.75" thickBot="1" x14ac:dyDescent="0.3">
      <c r="A89" s="106" t="s">
        <v>45</v>
      </c>
      <c r="B89" s="107">
        <v>4</v>
      </c>
      <c r="C89" s="108" t="s">
        <v>43</v>
      </c>
      <c r="D89" s="107" t="s">
        <v>44</v>
      </c>
      <c r="E89" s="109">
        <v>0</v>
      </c>
      <c r="F89" s="149">
        <v>0</v>
      </c>
      <c r="G89" s="110">
        <v>0</v>
      </c>
      <c r="H89" s="109">
        <v>0</v>
      </c>
      <c r="I89" s="109">
        <v>0</v>
      </c>
      <c r="J89" s="109">
        <v>0</v>
      </c>
      <c r="K89" s="109">
        <v>0</v>
      </c>
    </row>
    <row r="90" spans="1:14" ht="15.75" thickBot="1" x14ac:dyDescent="0.3">
      <c r="F90" s="152"/>
    </row>
    <row r="91" spans="1:14" ht="15.75" thickBot="1" x14ac:dyDescent="0.3">
      <c r="A91" s="204" t="s">
        <v>60</v>
      </c>
      <c r="B91" s="205"/>
      <c r="C91" s="205"/>
      <c r="D91" s="205"/>
      <c r="E91" s="205"/>
      <c r="F91" s="205"/>
      <c r="G91" s="205"/>
      <c r="H91" s="205"/>
      <c r="I91" s="205"/>
      <c r="J91" s="205"/>
      <c r="K91" s="206"/>
    </row>
    <row r="92" spans="1:14" ht="15.75" thickTop="1" x14ac:dyDescent="0.25">
      <c r="A92" s="210" t="s">
        <v>30</v>
      </c>
      <c r="B92" s="213" t="s">
        <v>31</v>
      </c>
      <c r="C92" s="213" t="s">
        <v>32</v>
      </c>
      <c r="D92" s="213" t="s">
        <v>33</v>
      </c>
      <c r="E92" s="215" t="s">
        <v>34</v>
      </c>
      <c r="F92" s="216"/>
      <c r="G92" s="216"/>
      <c r="H92" s="216"/>
      <c r="I92" s="217"/>
      <c r="J92" s="126"/>
      <c r="K92" s="207" t="s">
        <v>35</v>
      </c>
    </row>
    <row r="93" spans="1:14" x14ac:dyDescent="0.25">
      <c r="A93" s="211"/>
      <c r="B93" s="174"/>
      <c r="C93" s="174"/>
      <c r="D93" s="174"/>
      <c r="E93" s="218" t="s">
        <v>36</v>
      </c>
      <c r="F93" s="221" t="s">
        <v>37</v>
      </c>
      <c r="G93" s="222"/>
      <c r="H93" s="221" t="s">
        <v>38</v>
      </c>
      <c r="I93" s="225"/>
      <c r="J93" s="201" t="s">
        <v>47</v>
      </c>
      <c r="K93" s="208"/>
    </row>
    <row r="94" spans="1:14" x14ac:dyDescent="0.25">
      <c r="A94" s="211"/>
      <c r="B94" s="174"/>
      <c r="C94" s="174"/>
      <c r="D94" s="174"/>
      <c r="E94" s="219"/>
      <c r="F94" s="223"/>
      <c r="G94" s="224"/>
      <c r="H94" s="223"/>
      <c r="I94" s="226"/>
      <c r="J94" s="202"/>
      <c r="K94" s="208"/>
    </row>
    <row r="95" spans="1:14" ht="51.75" thickBot="1" x14ac:dyDescent="0.3">
      <c r="A95" s="212"/>
      <c r="B95" s="214"/>
      <c r="C95" s="214"/>
      <c r="D95" s="214"/>
      <c r="E95" s="220"/>
      <c r="F95" s="111" t="s">
        <v>39</v>
      </c>
      <c r="G95" s="112" t="s">
        <v>40</v>
      </c>
      <c r="H95" s="113" t="s">
        <v>41</v>
      </c>
      <c r="I95" s="114" t="s">
        <v>42</v>
      </c>
      <c r="J95" s="203"/>
      <c r="K95" s="209"/>
    </row>
    <row r="96" spans="1:14" ht="16.5" thickTop="1" thickBot="1" x14ac:dyDescent="0.3">
      <c r="A96" s="115" t="s">
        <v>45</v>
      </c>
      <c r="B96" s="116">
        <v>4</v>
      </c>
      <c r="C96" s="117" t="s">
        <v>43</v>
      </c>
      <c r="D96" s="116" t="s">
        <v>44</v>
      </c>
      <c r="E96" s="118">
        <f>E46+E57+E69+E81</f>
        <v>52175190.480000004</v>
      </c>
      <c r="F96" s="118">
        <f>F46+F57+F69+F81</f>
        <v>49566434</v>
      </c>
      <c r="G96" s="119">
        <v>0</v>
      </c>
      <c r="H96" s="118">
        <f>H46+H57+H69+H81</f>
        <v>2398226.4900000002</v>
      </c>
      <c r="I96" s="118">
        <f>I46+I57+I69+I81</f>
        <v>210529.97</v>
      </c>
      <c r="J96" s="127">
        <v>0</v>
      </c>
      <c r="K96" s="120">
        <v>0</v>
      </c>
      <c r="M96" s="154">
        <f>SUM(F96:J96)</f>
        <v>52175190.460000001</v>
      </c>
    </row>
    <row r="97" spans="1:11" ht="15.75" hidden="1" thickTop="1" x14ac:dyDescent="0.25">
      <c r="A97" s="141" t="s">
        <v>76</v>
      </c>
      <c r="B97" s="142" t="s">
        <v>77</v>
      </c>
      <c r="C97" s="143">
        <v>3</v>
      </c>
      <c r="D97" s="142"/>
      <c r="E97" s="145">
        <v>13936000</v>
      </c>
      <c r="F97" s="151">
        <v>11845600</v>
      </c>
      <c r="G97" s="144">
        <v>0</v>
      </c>
      <c r="H97" s="145">
        <v>2617356.4900000002</v>
      </c>
      <c r="I97" s="145">
        <v>525000</v>
      </c>
      <c r="J97" s="145">
        <v>0</v>
      </c>
      <c r="K97" s="145">
        <v>0</v>
      </c>
    </row>
    <row r="98" spans="1:11" hidden="1" x14ac:dyDescent="0.25">
      <c r="A98" s="200" t="s">
        <v>78</v>
      </c>
      <c r="B98" s="197" t="s">
        <v>79</v>
      </c>
      <c r="C98" s="199" t="s">
        <v>80</v>
      </c>
      <c r="D98" s="142"/>
      <c r="E98" s="145">
        <v>68597500</v>
      </c>
      <c r="F98" s="151">
        <v>20579260</v>
      </c>
      <c r="G98" s="144">
        <v>0</v>
      </c>
      <c r="H98" s="145">
        <v>0</v>
      </c>
      <c r="I98" s="145">
        <v>41158500</v>
      </c>
      <c r="J98" s="145">
        <v>0</v>
      </c>
      <c r="K98" s="145">
        <v>0</v>
      </c>
    </row>
    <row r="99" spans="1:11" hidden="1" x14ac:dyDescent="0.25">
      <c r="A99" s="198"/>
      <c r="B99" s="198"/>
      <c r="C99" s="198"/>
      <c r="D99" s="142"/>
      <c r="E99" s="145">
        <v>1636250</v>
      </c>
      <c r="F99" s="151">
        <v>981760</v>
      </c>
      <c r="G99" s="144">
        <v>0</v>
      </c>
      <c r="H99" s="145">
        <v>0</v>
      </c>
      <c r="I99" s="145">
        <v>327250</v>
      </c>
      <c r="J99" s="145">
        <v>0</v>
      </c>
      <c r="K99" s="145">
        <v>0</v>
      </c>
    </row>
    <row r="100" spans="1:11" ht="15.75" thickTop="1" x14ac:dyDescent="0.25">
      <c r="F100" s="152"/>
    </row>
    <row r="101" spans="1:11" x14ac:dyDescent="0.25">
      <c r="F101" s="152"/>
    </row>
    <row r="102" spans="1:11" x14ac:dyDescent="0.25">
      <c r="F102" s="152"/>
    </row>
    <row r="103" spans="1:11" x14ac:dyDescent="0.25">
      <c r="F103" s="152"/>
    </row>
    <row r="104" spans="1:11" x14ac:dyDescent="0.25">
      <c r="F104" s="152"/>
    </row>
    <row r="105" spans="1:11" x14ac:dyDescent="0.25">
      <c r="F105" s="152"/>
    </row>
    <row r="106" spans="1:11" x14ac:dyDescent="0.25">
      <c r="F106" s="152"/>
    </row>
    <row r="107" spans="1:11" x14ac:dyDescent="0.25">
      <c r="F107" s="152"/>
    </row>
    <row r="108" spans="1:11" x14ac:dyDescent="0.25">
      <c r="F108" s="152"/>
    </row>
    <row r="109" spans="1:11" x14ac:dyDescent="0.25">
      <c r="F109" s="152"/>
    </row>
    <row r="110" spans="1:11" x14ac:dyDescent="0.25">
      <c r="F110" s="152"/>
    </row>
    <row r="111" spans="1:11" x14ac:dyDescent="0.25">
      <c r="F111" s="152"/>
    </row>
    <row r="112" spans="1:11" x14ac:dyDescent="0.25">
      <c r="F112" s="152"/>
    </row>
    <row r="113" spans="6:6" x14ac:dyDescent="0.25">
      <c r="F113" s="152"/>
    </row>
    <row r="114" spans="6:6" x14ac:dyDescent="0.25">
      <c r="F114" s="152"/>
    </row>
    <row r="115" spans="6:6" x14ac:dyDescent="0.25">
      <c r="F115" s="152"/>
    </row>
    <row r="116" spans="6:6" x14ac:dyDescent="0.25">
      <c r="F116" s="152"/>
    </row>
    <row r="117" spans="6:6" x14ac:dyDescent="0.25">
      <c r="F117" s="152"/>
    </row>
    <row r="118" spans="6:6" x14ac:dyDescent="0.25">
      <c r="F118" s="152"/>
    </row>
    <row r="119" spans="6:6" x14ac:dyDescent="0.25">
      <c r="F119" s="152"/>
    </row>
    <row r="120" spans="6:6" x14ac:dyDescent="0.25">
      <c r="F120" s="152"/>
    </row>
    <row r="121" spans="6:6" x14ac:dyDescent="0.25">
      <c r="F121" s="152"/>
    </row>
    <row r="122" spans="6:6" x14ac:dyDescent="0.25">
      <c r="F122" s="152"/>
    </row>
    <row r="123" spans="6:6" x14ac:dyDescent="0.25">
      <c r="F123" s="152"/>
    </row>
    <row r="124" spans="6:6" x14ac:dyDescent="0.25">
      <c r="F124" s="152"/>
    </row>
    <row r="125" spans="6:6" x14ac:dyDescent="0.25">
      <c r="F125" s="152"/>
    </row>
    <row r="126" spans="6:6" x14ac:dyDescent="0.25">
      <c r="F126" s="152"/>
    </row>
    <row r="127" spans="6:6" x14ac:dyDescent="0.25">
      <c r="F127" s="152"/>
    </row>
    <row r="128" spans="6:6" x14ac:dyDescent="0.25">
      <c r="F128" s="152"/>
    </row>
    <row r="129" spans="6:6" x14ac:dyDescent="0.25">
      <c r="F129" s="152"/>
    </row>
    <row r="130" spans="6:6" x14ac:dyDescent="0.25">
      <c r="F130" s="152"/>
    </row>
    <row r="131" spans="6:6" x14ac:dyDescent="0.25">
      <c r="F131" s="152"/>
    </row>
    <row r="132" spans="6:6" x14ac:dyDescent="0.25">
      <c r="F132" s="152"/>
    </row>
    <row r="133" spans="6:6" x14ac:dyDescent="0.25">
      <c r="F133" s="152"/>
    </row>
    <row r="134" spans="6:6" x14ac:dyDescent="0.25">
      <c r="F134" s="152"/>
    </row>
    <row r="135" spans="6:6" x14ac:dyDescent="0.25">
      <c r="F135" s="152"/>
    </row>
    <row r="136" spans="6:6" x14ac:dyDescent="0.25">
      <c r="F136" s="152"/>
    </row>
    <row r="137" spans="6:6" x14ac:dyDescent="0.25">
      <c r="F137" s="152"/>
    </row>
    <row r="138" spans="6:6" x14ac:dyDescent="0.25">
      <c r="F138" s="152"/>
    </row>
    <row r="139" spans="6:6" x14ac:dyDescent="0.25">
      <c r="F139" s="152"/>
    </row>
    <row r="140" spans="6:6" x14ac:dyDescent="0.25">
      <c r="F140" s="152"/>
    </row>
    <row r="141" spans="6:6" x14ac:dyDescent="0.25">
      <c r="F141" s="152"/>
    </row>
    <row r="142" spans="6:6" x14ac:dyDescent="0.25">
      <c r="F142" s="152"/>
    </row>
    <row r="143" spans="6:6" x14ac:dyDescent="0.25">
      <c r="F143" s="152"/>
    </row>
    <row r="144" spans="6:6" x14ac:dyDescent="0.25">
      <c r="F144" s="152"/>
    </row>
    <row r="145" spans="6:6" x14ac:dyDescent="0.25">
      <c r="F145" s="152"/>
    </row>
    <row r="146" spans="6:6" x14ac:dyDescent="0.25">
      <c r="F146" s="152"/>
    </row>
    <row r="147" spans="6:6" x14ac:dyDescent="0.25">
      <c r="F147" s="152"/>
    </row>
    <row r="148" spans="6:6" x14ac:dyDescent="0.25">
      <c r="F148" s="152"/>
    </row>
    <row r="149" spans="6:6" x14ac:dyDescent="0.25">
      <c r="F149" s="152"/>
    </row>
    <row r="150" spans="6:6" x14ac:dyDescent="0.25">
      <c r="F150" s="152"/>
    </row>
    <row r="151" spans="6:6" x14ac:dyDescent="0.25">
      <c r="F151" s="152"/>
    </row>
    <row r="152" spans="6:6" x14ac:dyDescent="0.25">
      <c r="F152" s="152"/>
    </row>
    <row r="153" spans="6:6" x14ac:dyDescent="0.25">
      <c r="F153" s="152"/>
    </row>
    <row r="154" spans="6:6" x14ac:dyDescent="0.25">
      <c r="F154" s="152"/>
    </row>
    <row r="155" spans="6:6" x14ac:dyDescent="0.25">
      <c r="F155" s="152"/>
    </row>
    <row r="156" spans="6:6" x14ac:dyDescent="0.25">
      <c r="F156" s="152"/>
    </row>
    <row r="157" spans="6:6" x14ac:dyDescent="0.25">
      <c r="F157" s="152"/>
    </row>
    <row r="158" spans="6:6" x14ac:dyDescent="0.25">
      <c r="F158" s="152"/>
    </row>
    <row r="159" spans="6:6" x14ac:dyDescent="0.25">
      <c r="F159" s="152"/>
    </row>
    <row r="160" spans="6:6" x14ac:dyDescent="0.25">
      <c r="F160" s="152"/>
    </row>
    <row r="161" spans="6:6" x14ac:dyDescent="0.25">
      <c r="F161" s="152"/>
    </row>
    <row r="162" spans="6:6" x14ac:dyDescent="0.25">
      <c r="F162" s="152"/>
    </row>
    <row r="163" spans="6:6" x14ac:dyDescent="0.25">
      <c r="F163" s="152"/>
    </row>
    <row r="164" spans="6:6" x14ac:dyDescent="0.25">
      <c r="F164" s="152"/>
    </row>
    <row r="165" spans="6:6" x14ac:dyDescent="0.25">
      <c r="F165" s="152"/>
    </row>
    <row r="166" spans="6:6" x14ac:dyDescent="0.25">
      <c r="F166" s="152"/>
    </row>
    <row r="167" spans="6:6" x14ac:dyDescent="0.25">
      <c r="F167" s="152"/>
    </row>
    <row r="168" spans="6:6" x14ac:dyDescent="0.25">
      <c r="F168" s="152"/>
    </row>
    <row r="169" spans="6:6" x14ac:dyDescent="0.25">
      <c r="F169" s="152"/>
    </row>
    <row r="170" spans="6:6" x14ac:dyDescent="0.25">
      <c r="F170" s="152"/>
    </row>
    <row r="171" spans="6:6" x14ac:dyDescent="0.25">
      <c r="F171" s="152"/>
    </row>
    <row r="172" spans="6:6" x14ac:dyDescent="0.25">
      <c r="F172" s="152"/>
    </row>
  </sheetData>
  <mergeCells count="110">
    <mergeCell ref="B98:B99"/>
    <mergeCell ref="C98:C99"/>
    <mergeCell ref="A98:A99"/>
    <mergeCell ref="B85:B88"/>
    <mergeCell ref="C85:C88"/>
    <mergeCell ref="D85:D88"/>
    <mergeCell ref="E85:I85"/>
    <mergeCell ref="K85:K88"/>
    <mergeCell ref="E86:E88"/>
    <mergeCell ref="F86:G87"/>
    <mergeCell ref="H86:I87"/>
    <mergeCell ref="J86:J88"/>
    <mergeCell ref="J93:J95"/>
    <mergeCell ref="A91:K91"/>
    <mergeCell ref="K92:K95"/>
    <mergeCell ref="A92:A95"/>
    <mergeCell ref="B92:B95"/>
    <mergeCell ref="C92:C95"/>
    <mergeCell ref="D92:D95"/>
    <mergeCell ref="E92:I92"/>
    <mergeCell ref="E93:E95"/>
    <mergeCell ref="F93:G94"/>
    <mergeCell ref="H93:I94"/>
    <mergeCell ref="A84:K84"/>
    <mergeCell ref="A85:A88"/>
    <mergeCell ref="A59:K59"/>
    <mergeCell ref="A60:A63"/>
    <mergeCell ref="B60:B63"/>
    <mergeCell ref="C60:C63"/>
    <mergeCell ref="D60:D63"/>
    <mergeCell ref="E60:I60"/>
    <mergeCell ref="K60:K63"/>
    <mergeCell ref="E61:E63"/>
    <mergeCell ref="F61:G62"/>
    <mergeCell ref="H61:I62"/>
    <mergeCell ref="J61:J63"/>
    <mergeCell ref="A71:K71"/>
    <mergeCell ref="A72:A75"/>
    <mergeCell ref="B72:B75"/>
    <mergeCell ref="C72:C75"/>
    <mergeCell ref="D72:D75"/>
    <mergeCell ref="E72:I72"/>
    <mergeCell ref="K72:K75"/>
    <mergeCell ref="E73:E75"/>
    <mergeCell ref="F73:G74"/>
    <mergeCell ref="H73:I74"/>
    <mergeCell ref="J73:J75"/>
    <mergeCell ref="A47:K47"/>
    <mergeCell ref="A48:A51"/>
    <mergeCell ref="B48:B51"/>
    <mergeCell ref="C48:C51"/>
    <mergeCell ref="D48:D51"/>
    <mergeCell ref="E48:I48"/>
    <mergeCell ref="K48:K51"/>
    <mergeCell ref="E49:E51"/>
    <mergeCell ref="F49:G50"/>
    <mergeCell ref="H49:I50"/>
    <mergeCell ref="J49:J51"/>
    <mergeCell ref="A36:K36"/>
    <mergeCell ref="A37:A40"/>
    <mergeCell ref="B37:B40"/>
    <mergeCell ref="C37:C40"/>
    <mergeCell ref="D37:D40"/>
    <mergeCell ref="E37:I37"/>
    <mergeCell ref="K37:K40"/>
    <mergeCell ref="E38:E40"/>
    <mergeCell ref="F38:G39"/>
    <mergeCell ref="H38:I39"/>
    <mergeCell ref="J38:J4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</mergeCells>
  <pageMargins left="0.7" right="0.7" top="0.78740157499999996" bottom="0.78740157499999996" header="0.3" footer="0.3"/>
  <pageSetup paperSize="9" scale="65" fitToHeight="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topLeftCell="A36" zoomScale="78" zoomScaleNormal="78" workbookViewId="0">
      <selection activeCell="B49" sqref="B49"/>
    </sheetView>
  </sheetViews>
  <sheetFormatPr defaultRowHeight="15" x14ac:dyDescent="0.25"/>
  <cols>
    <col min="1" max="1" width="9.140625" style="1"/>
    <col min="2" max="2" width="24.85546875" style="1" customWidth="1"/>
    <col min="3" max="3" width="13.5703125" customWidth="1"/>
    <col min="4" max="4" width="15.28515625" customWidth="1"/>
    <col min="5" max="5" width="16" customWidth="1"/>
    <col min="6" max="7" width="15" customWidth="1"/>
    <col min="8" max="8" width="12.28515625" customWidth="1"/>
    <col min="9" max="9" width="13.42578125" customWidth="1"/>
    <col min="10" max="10" width="12.140625" customWidth="1"/>
    <col min="11" max="11" width="11.7109375" customWidth="1"/>
    <col min="12" max="12" width="14.140625" customWidth="1"/>
    <col min="13" max="13" width="13.85546875" customWidth="1"/>
    <col min="14" max="14" width="13.140625" customWidth="1"/>
    <col min="15" max="15" width="13.7109375" customWidth="1"/>
    <col min="16" max="16" width="13.5703125" customWidth="1"/>
    <col min="17" max="17" width="15.85546875" customWidth="1"/>
    <col min="18" max="18" width="13.28515625" customWidth="1"/>
    <col min="19" max="19" width="15.85546875" customWidth="1"/>
    <col min="20" max="20" width="10.5703125" customWidth="1"/>
    <col min="21" max="21" width="12.42578125" customWidth="1"/>
    <col min="22" max="22" width="14.140625" customWidth="1"/>
    <col min="23" max="23" width="10.5703125" customWidth="1"/>
    <col min="24" max="24" width="10.85546875" customWidth="1"/>
    <col min="26" max="26" width="10.5703125" customWidth="1"/>
  </cols>
  <sheetData>
    <row r="1" spans="2:16" ht="18.75" x14ac:dyDescent="0.3">
      <c r="C1" s="8" t="s">
        <v>65</v>
      </c>
      <c r="D1" s="1"/>
      <c r="E1" s="1"/>
      <c r="F1" s="1"/>
      <c r="G1" s="1"/>
      <c r="H1" s="1"/>
      <c r="I1" s="1"/>
    </row>
    <row r="2" spans="2:16" x14ac:dyDescent="0.25">
      <c r="C2" s="2"/>
      <c r="D2" s="1"/>
      <c r="E2" s="1"/>
      <c r="F2" s="1"/>
      <c r="G2" s="1"/>
      <c r="H2" s="1"/>
      <c r="I2" s="1"/>
    </row>
    <row r="3" spans="2:16" x14ac:dyDescent="0.25">
      <c r="B3" s="191" t="s">
        <v>48</v>
      </c>
      <c r="C3" s="191"/>
      <c r="D3" s="191"/>
      <c r="E3" s="191"/>
      <c r="F3" s="249" t="s">
        <v>67</v>
      </c>
      <c r="G3" s="249"/>
      <c r="H3" s="249"/>
      <c r="I3" s="1"/>
      <c r="J3" s="134"/>
    </row>
    <row r="4" spans="2:16" x14ac:dyDescent="0.25">
      <c r="B4" s="191" t="s">
        <v>8</v>
      </c>
      <c r="C4" s="191"/>
      <c r="D4" s="191"/>
      <c r="E4" s="191"/>
      <c r="F4" s="249" t="s">
        <v>68</v>
      </c>
      <c r="G4" s="249"/>
      <c r="H4" s="249"/>
      <c r="I4" s="1"/>
    </row>
    <row r="5" spans="2:16" x14ac:dyDescent="0.25">
      <c r="B5" s="192" t="s">
        <v>50</v>
      </c>
      <c r="C5" s="192"/>
      <c r="D5" s="192"/>
      <c r="E5" s="192"/>
      <c r="F5" s="249">
        <v>1</v>
      </c>
      <c r="G5" s="249"/>
      <c r="H5" s="249"/>
      <c r="I5" s="1"/>
    </row>
    <row r="6" spans="2:16" s="1" customFormat="1" x14ac:dyDescent="0.25">
      <c r="B6" s="192" t="s">
        <v>49</v>
      </c>
      <c r="C6" s="192"/>
      <c r="D6" s="192"/>
      <c r="E6" s="192"/>
      <c r="F6" s="250">
        <v>43585</v>
      </c>
      <c r="G6" s="249"/>
      <c r="H6" s="249"/>
    </row>
    <row r="7" spans="2:16" s="1" customFormat="1" x14ac:dyDescent="0.25">
      <c r="C7" s="52"/>
      <c r="D7" s="51"/>
      <c r="E7" s="51"/>
      <c r="F7" s="51"/>
      <c r="G7" s="51"/>
      <c r="H7" s="51"/>
    </row>
    <row r="8" spans="2:16" x14ac:dyDescent="0.25">
      <c r="C8" s="49"/>
      <c r="D8" s="50" t="s">
        <v>25</v>
      </c>
      <c r="E8" s="50"/>
      <c r="F8" s="50"/>
      <c r="G8" s="1"/>
      <c r="H8" s="1"/>
      <c r="I8" s="1"/>
    </row>
    <row r="9" spans="2:16" x14ac:dyDescent="0.25">
      <c r="C9" s="3"/>
      <c r="D9" s="3"/>
      <c r="E9" s="4"/>
      <c r="F9" s="4"/>
      <c r="G9" s="4"/>
      <c r="H9" s="4"/>
      <c r="I9" s="4"/>
    </row>
    <row r="10" spans="2:16" ht="19.5" thickBot="1" x14ac:dyDescent="0.35">
      <c r="C10" s="46" t="s">
        <v>9</v>
      </c>
      <c r="D10" s="47"/>
      <c r="E10" s="29" t="s">
        <v>19</v>
      </c>
      <c r="F10" s="30"/>
      <c r="G10" s="30"/>
      <c r="H10" s="30"/>
      <c r="I10" s="30"/>
      <c r="J10" s="30"/>
      <c r="K10" s="30"/>
    </row>
    <row r="11" spans="2:16" ht="15" customHeight="1" thickBot="1" x14ac:dyDescent="0.3">
      <c r="C11" s="230" t="s">
        <v>0</v>
      </c>
      <c r="D11" s="232" t="s">
        <v>1</v>
      </c>
      <c r="E11" s="234" t="s">
        <v>2</v>
      </c>
      <c r="F11" s="235"/>
      <c r="G11" s="236"/>
      <c r="H11" s="237" t="s">
        <v>3</v>
      </c>
      <c r="I11" s="242" t="s">
        <v>4</v>
      </c>
      <c r="J11" s="246" t="s">
        <v>16</v>
      </c>
      <c r="K11" s="251" t="s">
        <v>17</v>
      </c>
      <c r="M11" s="248" t="s">
        <v>20</v>
      </c>
      <c r="N11" s="248"/>
      <c r="O11" s="248"/>
      <c r="P11" s="248"/>
    </row>
    <row r="12" spans="2:16" ht="103.5" customHeight="1" thickTop="1" thickBot="1" x14ac:dyDescent="0.3">
      <c r="C12" s="231"/>
      <c r="D12" s="233"/>
      <c r="E12" s="69" t="s">
        <v>5</v>
      </c>
      <c r="F12" s="69" t="s">
        <v>10</v>
      </c>
      <c r="G12" s="69" t="s">
        <v>11</v>
      </c>
      <c r="H12" s="238"/>
      <c r="I12" s="243"/>
      <c r="J12" s="247"/>
      <c r="K12" s="252" t="s">
        <v>17</v>
      </c>
      <c r="M12" s="31" t="s">
        <v>18</v>
      </c>
      <c r="N12" s="32" t="s">
        <v>22</v>
      </c>
      <c r="O12" s="32" t="s">
        <v>23</v>
      </c>
      <c r="P12" s="48" t="s">
        <v>24</v>
      </c>
    </row>
    <row r="13" spans="2:16" x14ac:dyDescent="0.25">
      <c r="C13" s="62">
        <v>2016</v>
      </c>
      <c r="D13" s="40">
        <v>0</v>
      </c>
      <c r="E13" s="43">
        <v>0</v>
      </c>
      <c r="F13" s="9">
        <f>IFERROR(E13/D13*100,0)</f>
        <v>0</v>
      </c>
      <c r="G13" s="26"/>
      <c r="H13" s="6">
        <f>IFERROR(E13/$E$21*100,0)</f>
        <v>0</v>
      </c>
      <c r="I13" s="13">
        <f>IFERROR(E13/$E$21*100,0)</f>
        <v>0</v>
      </c>
      <c r="J13" s="64"/>
      <c r="K13" s="60" t="b">
        <f>IFERROR(I13&gt;=J13-0.01,CHYBA)</f>
        <v>1</v>
      </c>
      <c r="M13" s="33">
        <v>2016</v>
      </c>
      <c r="N13" s="16">
        <f>D13</f>
        <v>0</v>
      </c>
      <c r="O13" s="16">
        <f>C44</f>
        <v>0</v>
      </c>
      <c r="P13" s="34" t="str">
        <f>IF(AND((O13-N13)&lt;0.1, (O13-N13)&gt;-0.1), "pravda", "chyba")</f>
        <v>pravda</v>
      </c>
    </row>
    <row r="14" spans="2:16" x14ac:dyDescent="0.25">
      <c r="C14" s="63">
        <v>2017</v>
      </c>
      <c r="D14" s="41">
        <v>0</v>
      </c>
      <c r="E14" s="44">
        <v>0</v>
      </c>
      <c r="F14" s="10">
        <f>IFERROR(E14/D14*100,0)</f>
        <v>0</v>
      </c>
      <c r="G14" s="27"/>
      <c r="H14" s="7">
        <f>IFERROR(E14/$E$21*100,0)</f>
        <v>0</v>
      </c>
      <c r="I14" s="14">
        <f>IFERROR((E13+E14)/$E$21*100,0)</f>
        <v>0</v>
      </c>
      <c r="J14" s="65"/>
      <c r="K14" s="15" t="b">
        <f>IFERROR(I14&gt;=J14-0.01,CHYBA)</f>
        <v>1</v>
      </c>
      <c r="M14" s="35">
        <v>2017</v>
      </c>
      <c r="N14" s="11">
        <f>D14</f>
        <v>0</v>
      </c>
      <c r="O14" s="11">
        <f>F44</f>
        <v>0</v>
      </c>
      <c r="P14" s="36" t="str">
        <f t="shared" ref="P14:P20" si="0">IF(AND((O14-N14)&lt;0.1, (O14-N14)&gt;-0.1), "pravda", "chyba")</f>
        <v>pravda</v>
      </c>
    </row>
    <row r="15" spans="2:16" x14ac:dyDescent="0.25">
      <c r="C15" s="63">
        <v>2018</v>
      </c>
      <c r="D15" s="41">
        <v>0</v>
      </c>
      <c r="E15" s="99">
        <v>0</v>
      </c>
      <c r="F15" s="10">
        <f t="shared" ref="F15:F21" si="1">IFERROR(E15/D15*100,0)</f>
        <v>0</v>
      </c>
      <c r="G15" s="27"/>
      <c r="H15" s="7">
        <f t="shared" ref="H15:H21" si="2">IFERROR(E15/$E$21*100,0)</f>
        <v>0</v>
      </c>
      <c r="I15" s="14">
        <f>IFERROR((E13+E14+E15)/$E$21*100,0)</f>
        <v>0</v>
      </c>
      <c r="J15" s="66"/>
      <c r="K15" s="15" t="b">
        <f>IFERROR(I15&gt;=J15-0.01,CHYBA)</f>
        <v>1</v>
      </c>
      <c r="M15" s="35">
        <v>2018</v>
      </c>
      <c r="N15" s="11">
        <f t="shared" ref="N15:N20" si="3">D15</f>
        <v>0</v>
      </c>
      <c r="O15" s="11">
        <f>I44</f>
        <v>0</v>
      </c>
      <c r="P15" s="36" t="str">
        <f t="shared" si="0"/>
        <v>pravda</v>
      </c>
    </row>
    <row r="16" spans="2:16" x14ac:dyDescent="0.25">
      <c r="C16" s="63">
        <v>2019</v>
      </c>
      <c r="D16" s="41">
        <v>29593290.48</v>
      </c>
      <c r="E16" s="44">
        <v>28113634</v>
      </c>
      <c r="F16" s="10">
        <f t="shared" si="1"/>
        <v>95.000027181837069</v>
      </c>
      <c r="G16" s="27"/>
      <c r="H16" s="7">
        <f t="shared" si="2"/>
        <v>56.719097444048529</v>
      </c>
      <c r="I16" s="14">
        <f>IFERROR((E13+E14+E15+E16)/$E$21*100,0)</f>
        <v>56.719097444048529</v>
      </c>
      <c r="J16" s="66">
        <v>41.17</v>
      </c>
      <c r="K16" s="15" t="b">
        <f>IFERROR(I16&gt;=J16-0.01,CHYBA)</f>
        <v>1</v>
      </c>
      <c r="M16" s="35">
        <v>2019</v>
      </c>
      <c r="N16" s="11">
        <f t="shared" si="3"/>
        <v>29593290.48</v>
      </c>
      <c r="O16" s="11">
        <f>L44</f>
        <v>29593290.48</v>
      </c>
      <c r="P16" s="36" t="str">
        <f t="shared" si="0"/>
        <v>pravda</v>
      </c>
    </row>
    <row r="17" spans="1:26" x14ac:dyDescent="0.25">
      <c r="C17" s="63">
        <v>2020</v>
      </c>
      <c r="D17" s="41">
        <v>12790940</v>
      </c>
      <c r="E17" s="44">
        <v>12151400</v>
      </c>
      <c r="F17" s="10">
        <f t="shared" si="1"/>
        <v>95.000054726235916</v>
      </c>
      <c r="G17" s="27"/>
      <c r="H17" s="7">
        <f t="shared" si="2"/>
        <v>24.515380711067493</v>
      </c>
      <c r="I17" s="14">
        <f>IFERROR((E13+E14+E15+E16+E17)/$E$21*100,0)</f>
        <v>81.234478155116022</v>
      </c>
      <c r="J17" s="66">
        <v>55.44</v>
      </c>
      <c r="K17" s="15" t="b">
        <f>IFERROR(I17&gt;=J17-0.01,CHYBA)</f>
        <v>1</v>
      </c>
      <c r="M17" s="35">
        <v>2020</v>
      </c>
      <c r="N17" s="11">
        <f t="shared" si="3"/>
        <v>12790940</v>
      </c>
      <c r="O17" s="11">
        <f>O44</f>
        <v>12790940</v>
      </c>
      <c r="P17" s="36" t="str">
        <f t="shared" si="0"/>
        <v>pravda</v>
      </c>
    </row>
    <row r="18" spans="1:26" x14ac:dyDescent="0.25">
      <c r="C18" s="63">
        <v>2021</v>
      </c>
      <c r="D18" s="41">
        <v>8211640</v>
      </c>
      <c r="E18" s="44">
        <v>7801050</v>
      </c>
      <c r="F18" s="10">
        <f t="shared" si="1"/>
        <v>94.999902577317073</v>
      </c>
      <c r="G18" s="27"/>
      <c r="H18" s="7">
        <f t="shared" si="2"/>
        <v>15.738574213347686</v>
      </c>
      <c r="I18" s="14">
        <f>IFERROR((E13+E14+E15+E16+E17+E18)/$E$21*100,0)</f>
        <v>96.973052368463712</v>
      </c>
      <c r="J18" s="67">
        <v>70</v>
      </c>
      <c r="K18" s="15" t="b">
        <f>IFERROR(I18&gt;=J18-0.01,CHYBA)</f>
        <v>1</v>
      </c>
      <c r="M18" s="35">
        <v>2021</v>
      </c>
      <c r="N18" s="11">
        <f t="shared" si="3"/>
        <v>8211640</v>
      </c>
      <c r="O18" s="11">
        <f>R44</f>
        <v>8211640</v>
      </c>
      <c r="P18" s="36" t="str">
        <f t="shared" si="0"/>
        <v>pravda</v>
      </c>
    </row>
    <row r="19" spans="1:26" x14ac:dyDescent="0.25">
      <c r="C19" s="63">
        <v>2022</v>
      </c>
      <c r="D19" s="41">
        <v>1579320</v>
      </c>
      <c r="E19" s="44">
        <v>1500350</v>
      </c>
      <c r="F19" s="10">
        <f t="shared" si="1"/>
        <v>94.999746726439227</v>
      </c>
      <c r="G19" s="27"/>
      <c r="H19" s="7">
        <f t="shared" si="2"/>
        <v>3.0269476315362933</v>
      </c>
      <c r="I19" s="14">
        <f>IFERROR((E13+E14+E15+E16+E17+E18+E19)/$E$21*100,0)</f>
        <v>100</v>
      </c>
      <c r="J19" s="66">
        <v>84.85</v>
      </c>
      <c r="K19" s="15" t="b">
        <f>IFERROR(I19&gt;=J19-0.01,CHYBA)</f>
        <v>1</v>
      </c>
      <c r="M19" s="35">
        <v>2022</v>
      </c>
      <c r="N19" s="11">
        <f t="shared" si="3"/>
        <v>1579320</v>
      </c>
      <c r="O19" s="11">
        <f>U44</f>
        <v>1579320</v>
      </c>
      <c r="P19" s="36" t="str">
        <f t="shared" si="0"/>
        <v>pravda</v>
      </c>
    </row>
    <row r="20" spans="1:26" ht="15.75" thickBot="1" x14ac:dyDescent="0.3">
      <c r="C20" s="63">
        <v>2023</v>
      </c>
      <c r="D20" s="42">
        <v>0</v>
      </c>
      <c r="E20" s="45">
        <v>0</v>
      </c>
      <c r="F20" s="23">
        <f t="shared" si="1"/>
        <v>0</v>
      </c>
      <c r="G20" s="28"/>
      <c r="H20" s="24">
        <f t="shared" si="2"/>
        <v>0</v>
      </c>
      <c r="I20" s="25">
        <f>IFERROR((E13+E14+E15+E16+E17+E18+E19+E20)/$E$21*100,0)</f>
        <v>100</v>
      </c>
      <c r="J20" s="68">
        <v>100</v>
      </c>
      <c r="K20" s="61" t="b">
        <f>IFERROR(I20&gt;=J20-0.01,CHYBA)</f>
        <v>1</v>
      </c>
      <c r="M20" s="37">
        <v>2023</v>
      </c>
      <c r="N20" s="38">
        <f t="shared" si="3"/>
        <v>0</v>
      </c>
      <c r="O20" s="38">
        <f>X44</f>
        <v>0</v>
      </c>
      <c r="P20" s="39" t="str">
        <f t="shared" si="0"/>
        <v>pravda</v>
      </c>
    </row>
    <row r="21" spans="1:26" ht="15.75" thickBot="1" x14ac:dyDescent="0.3">
      <c r="C21" s="12" t="s">
        <v>6</v>
      </c>
      <c r="D21" s="17">
        <f>D13+D14+D15+D16+D17+D18+D19+D20</f>
        <v>52175190.480000004</v>
      </c>
      <c r="E21" s="18">
        <f>E13+E14+E15+E16+E17+E18+E19+E20</f>
        <v>49566434</v>
      </c>
      <c r="F21" s="19">
        <f t="shared" si="1"/>
        <v>95.000005834190489</v>
      </c>
      <c r="G21" s="20"/>
      <c r="H21" s="21">
        <f t="shared" si="2"/>
        <v>100</v>
      </c>
      <c r="I21" s="22" t="s">
        <v>7</v>
      </c>
      <c r="J21" s="68">
        <v>100</v>
      </c>
      <c r="K21" s="61"/>
    </row>
    <row r="22" spans="1:26" x14ac:dyDescent="0.25">
      <c r="C22" s="1"/>
      <c r="D22" s="1"/>
      <c r="E22" s="1"/>
      <c r="F22" s="1"/>
      <c r="G22" s="1"/>
      <c r="H22" s="5" t="s">
        <v>96</v>
      </c>
      <c r="I22" s="1"/>
    </row>
    <row r="23" spans="1:26" x14ac:dyDescent="0.25">
      <c r="C23" s="254" t="s">
        <v>28</v>
      </c>
      <c r="D23" s="255"/>
      <c r="E23" s="256"/>
      <c r="F23" s="1"/>
      <c r="G23" s="1"/>
      <c r="H23" s="5" t="s">
        <v>97</v>
      </c>
      <c r="I23" s="1"/>
    </row>
    <row r="24" spans="1:26" ht="15.75" thickBot="1" x14ac:dyDescent="0.3">
      <c r="C24" s="1"/>
      <c r="D24" s="1"/>
      <c r="E24" s="1"/>
      <c r="F24" s="1"/>
      <c r="G24" s="1"/>
      <c r="H24" s="1" t="s">
        <v>98</v>
      </c>
      <c r="I24" s="1"/>
    </row>
    <row r="25" spans="1:26" ht="90.75" thickBot="1" x14ac:dyDescent="0.3">
      <c r="D25" s="98" t="s">
        <v>66</v>
      </c>
      <c r="E25" s="129" t="s">
        <v>61</v>
      </c>
      <c r="F25" s="133" t="s">
        <v>12</v>
      </c>
      <c r="G25" s="53" t="s">
        <v>29</v>
      </c>
    </row>
    <row r="26" spans="1:26" ht="15.75" thickBot="1" x14ac:dyDescent="0.3">
      <c r="D26" s="57">
        <v>1927530</v>
      </c>
      <c r="E26" s="131">
        <v>25.715</v>
      </c>
      <c r="F26" s="58">
        <f>D26*E26</f>
        <v>49566433.950000003</v>
      </c>
      <c r="G26" s="59"/>
    </row>
    <row r="27" spans="1:26" ht="24.75" thickBot="1" x14ac:dyDescent="0.3">
      <c r="E27" s="54" t="s">
        <v>26</v>
      </c>
      <c r="F27" s="55"/>
      <c r="G27" s="56" t="str">
        <f>IF(E21&lt;=F26,"PRAVDA","CHYBA")</f>
        <v>CHYBA</v>
      </c>
    </row>
    <row r="30" spans="1:26" ht="15.75" thickBot="1" x14ac:dyDescent="0.3">
      <c r="C30" s="29" t="s">
        <v>21</v>
      </c>
      <c r="D30" s="30"/>
      <c r="E30" s="30"/>
      <c r="F30" s="30"/>
      <c r="G30" s="3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244" t="s">
        <v>64</v>
      </c>
      <c r="B31" s="245"/>
      <c r="C31" s="227">
        <v>2016</v>
      </c>
      <c r="D31" s="228"/>
      <c r="E31" s="229"/>
      <c r="F31" s="239">
        <v>2017</v>
      </c>
      <c r="G31" s="240"/>
      <c r="H31" s="241"/>
      <c r="I31" s="227">
        <v>2018</v>
      </c>
      <c r="J31" s="228"/>
      <c r="K31" s="229"/>
      <c r="L31" s="239">
        <v>2019</v>
      </c>
      <c r="M31" s="240"/>
      <c r="N31" s="241"/>
      <c r="O31" s="227">
        <v>2020</v>
      </c>
      <c r="P31" s="228"/>
      <c r="Q31" s="229"/>
      <c r="R31" s="239">
        <v>2021</v>
      </c>
      <c r="S31" s="240"/>
      <c r="T31" s="241"/>
      <c r="U31" s="227">
        <v>2022</v>
      </c>
      <c r="V31" s="228"/>
      <c r="W31" s="229"/>
      <c r="X31" s="239">
        <v>2023</v>
      </c>
      <c r="Y31" s="240"/>
      <c r="Z31" s="253"/>
    </row>
    <row r="32" spans="1:26" ht="60.75" thickBot="1" x14ac:dyDescent="0.3">
      <c r="A32" s="162" t="s">
        <v>62</v>
      </c>
      <c r="B32" s="163" t="s">
        <v>63</v>
      </c>
      <c r="C32" s="132" t="s">
        <v>13</v>
      </c>
      <c r="D32" s="71" t="s">
        <v>14</v>
      </c>
      <c r="E32" s="72" t="s">
        <v>15</v>
      </c>
      <c r="F32" s="82" t="s">
        <v>13</v>
      </c>
      <c r="G32" s="83" t="s">
        <v>14</v>
      </c>
      <c r="H32" s="84" t="s">
        <v>15</v>
      </c>
      <c r="I32" s="70" t="s">
        <v>13</v>
      </c>
      <c r="J32" s="88" t="s">
        <v>14</v>
      </c>
      <c r="K32" s="72" t="s">
        <v>15</v>
      </c>
      <c r="L32" s="82" t="s">
        <v>13</v>
      </c>
      <c r="M32" s="83" t="s">
        <v>14</v>
      </c>
      <c r="N32" s="84" t="s">
        <v>15</v>
      </c>
      <c r="O32" s="70" t="s">
        <v>13</v>
      </c>
      <c r="P32" s="71" t="s">
        <v>14</v>
      </c>
      <c r="Q32" s="72" t="s">
        <v>15</v>
      </c>
      <c r="R32" s="82" t="s">
        <v>13</v>
      </c>
      <c r="S32" s="83" t="s">
        <v>14</v>
      </c>
      <c r="T32" s="84" t="s">
        <v>15</v>
      </c>
      <c r="U32" s="70" t="s">
        <v>13</v>
      </c>
      <c r="V32" s="71" t="s">
        <v>14</v>
      </c>
      <c r="W32" s="72" t="s">
        <v>15</v>
      </c>
      <c r="X32" s="82" t="s">
        <v>13</v>
      </c>
      <c r="Y32" s="93" t="s">
        <v>14</v>
      </c>
      <c r="Z32" s="94" t="s">
        <v>15</v>
      </c>
    </row>
    <row r="33" spans="1:26" x14ac:dyDescent="0.25">
      <c r="A33" s="164" t="s">
        <v>81</v>
      </c>
      <c r="B33" s="164" t="s">
        <v>85</v>
      </c>
      <c r="C33" s="159"/>
      <c r="D33" s="103"/>
      <c r="E33" s="100" t="str">
        <f>IF(D33=0,"EU nulový",IF((D33/C33)&gt;0.951,"CHYBA","o.k."))</f>
        <v>EU nulový</v>
      </c>
      <c r="F33" s="40"/>
      <c r="G33" s="103"/>
      <c r="H33" s="79" t="str">
        <f>IF(G33=0,"EU nulový",IF((G33/F33)&gt;0.951,"CHYBA","o.k."))</f>
        <v>EU nulový</v>
      </c>
      <c r="I33" s="40">
        <v>0</v>
      </c>
      <c r="J33" s="103">
        <v>0</v>
      </c>
      <c r="K33" s="79" t="str">
        <f>IF(J33=0,"EU nulový",IF((J33/I33)&gt;0.951,"CHYBA","o.k."))</f>
        <v>EU nulový</v>
      </c>
      <c r="L33" s="40">
        <v>6009931.5300000003</v>
      </c>
      <c r="M33" s="104">
        <v>5709434</v>
      </c>
      <c r="N33" s="79" t="str">
        <f>IF(M33=0,"EU nulový",IF((M33/L33)&gt;0.951,"CHYBA","o.k."))</f>
        <v>o.k.</v>
      </c>
      <c r="O33" s="40">
        <v>4105260</v>
      </c>
      <c r="P33" s="103">
        <v>3900000</v>
      </c>
      <c r="Q33" s="79" t="str">
        <f>IF(P33=0,"EU nulový",IF((P33/O33)&gt;0.951,"CHYBA","o.k."))</f>
        <v>o.k.</v>
      </c>
      <c r="R33" s="40">
        <v>2052630</v>
      </c>
      <c r="S33" s="103">
        <v>1950000</v>
      </c>
      <c r="T33" s="79" t="str">
        <f>IF(S33=0,"EU nulový",IF((S33/R33)&gt;0.951,"CHYBA","o.k."))</f>
        <v>o.k.</v>
      </c>
      <c r="U33" s="40">
        <v>0</v>
      </c>
      <c r="V33" s="103">
        <v>0</v>
      </c>
      <c r="W33" s="79" t="str">
        <f>IF(V33=0,"EU nulový",IF((V33/U33)&gt;0.951,"CHYBA","o.k."))</f>
        <v>EU nulový</v>
      </c>
      <c r="X33" s="40"/>
      <c r="Y33" s="103"/>
      <c r="Z33" s="76" t="str">
        <f>IF(Y33=0,"EU nulový",IF((Y33/X33)&gt;0.951,"CHYBA","o.k."))</f>
        <v>EU nulový</v>
      </c>
    </row>
    <row r="34" spans="1:26" s="1" customFormat="1" x14ac:dyDescent="0.25">
      <c r="A34" s="164" t="s">
        <v>82</v>
      </c>
      <c r="B34" s="164" t="s">
        <v>86</v>
      </c>
      <c r="C34" s="160"/>
      <c r="D34" s="104"/>
      <c r="E34" s="101" t="str">
        <f t="shared" ref="E34:E43" si="4">IF(D34=0,"EU nulový",IF((D34/C34)&gt;0.951,"CHYBA","o.k."))</f>
        <v>EU nulový</v>
      </c>
      <c r="F34" s="41"/>
      <c r="G34" s="104"/>
      <c r="H34" s="80" t="str">
        <f t="shared" ref="H34:H43" si="5">IF(G34=0,"EU nulový",IF((G34/F34)&gt;0.951,"CHYBA","o.k."))</f>
        <v>EU nulový</v>
      </c>
      <c r="I34" s="41">
        <v>0</v>
      </c>
      <c r="J34" s="104">
        <v>0</v>
      </c>
      <c r="K34" s="80" t="str">
        <f t="shared" ref="K34:K43" si="6">IF(J34=0,"EU nulový",IF((J34/I34)&gt;0.951,"CHYBA","o.k."))</f>
        <v>EU nulový</v>
      </c>
      <c r="L34" s="41">
        <v>18951780</v>
      </c>
      <c r="M34" s="104">
        <v>18004200</v>
      </c>
      <c r="N34" s="80" t="str">
        <f t="shared" ref="N34:N42" si="7">IF(M34=0,"EU nulový",IF((M34/L34)&gt;0.951,"CHYBA","o.k."))</f>
        <v>o.k.</v>
      </c>
      <c r="O34" s="41">
        <v>6317260</v>
      </c>
      <c r="P34" s="104">
        <v>6001400</v>
      </c>
      <c r="Q34" s="80" t="str">
        <f t="shared" ref="Q34:Q43" si="8">IF(P34=0,"EU nulový",IF((P34/O34)&gt;0.951,"CHYBA","o.k."))</f>
        <v>o.k.</v>
      </c>
      <c r="R34" s="41">
        <v>4737950</v>
      </c>
      <c r="S34" s="104">
        <v>4501050</v>
      </c>
      <c r="T34" s="80" t="str">
        <f t="shared" ref="T34:T43" si="9">IF(S34=0,"EU nulový",IF((S34/R34)&gt;0.951,"CHYBA","o.k."))</f>
        <v>o.k.</v>
      </c>
      <c r="U34" s="41">
        <v>1579320</v>
      </c>
      <c r="V34" s="104">
        <v>1500350</v>
      </c>
      <c r="W34" s="80" t="str">
        <f t="shared" ref="W34:W42" si="10">IF(V34=0,"EU nulový",IF((V34/U34)&gt;0.951,"CHYBA","o.k."))</f>
        <v>o.k.</v>
      </c>
      <c r="X34" s="41"/>
      <c r="Y34" s="104"/>
      <c r="Z34" s="77" t="str">
        <f t="shared" ref="Z34:Z42" si="11">IF(Y34=0,"EU nulový",IF((Y34/X34)&gt;0.951,"CHYBA","o.k."))</f>
        <v>EU nulový</v>
      </c>
    </row>
    <row r="35" spans="1:26" s="1" customFormat="1" x14ac:dyDescent="0.25">
      <c r="A35" s="164" t="s">
        <v>83</v>
      </c>
      <c r="B35" s="165" t="s">
        <v>87</v>
      </c>
      <c r="C35" s="160"/>
      <c r="D35" s="104"/>
      <c r="E35" s="101" t="str">
        <f t="shared" si="4"/>
        <v>EU nulový</v>
      </c>
      <c r="F35" s="41"/>
      <c r="G35" s="104"/>
      <c r="H35" s="80" t="str">
        <f t="shared" si="5"/>
        <v>EU nulový</v>
      </c>
      <c r="I35" s="41">
        <v>0</v>
      </c>
      <c r="J35" s="104">
        <v>0</v>
      </c>
      <c r="K35" s="80" t="str">
        <f t="shared" si="6"/>
        <v>EU nulový</v>
      </c>
      <c r="L35" s="41">
        <v>4631578.95</v>
      </c>
      <c r="M35" s="104">
        <v>4400000</v>
      </c>
      <c r="N35" s="80" t="str">
        <f t="shared" si="7"/>
        <v>o.k.</v>
      </c>
      <c r="O35" s="41">
        <v>2368420</v>
      </c>
      <c r="P35" s="104">
        <v>2250000</v>
      </c>
      <c r="Q35" s="80" t="str">
        <f t="shared" si="8"/>
        <v>o.k.</v>
      </c>
      <c r="R35" s="41">
        <v>1421060</v>
      </c>
      <c r="S35" s="104">
        <v>1350000</v>
      </c>
      <c r="T35" s="80" t="str">
        <f t="shared" si="9"/>
        <v>o.k.</v>
      </c>
      <c r="U35" s="41">
        <v>0</v>
      </c>
      <c r="V35" s="104">
        <v>0</v>
      </c>
      <c r="W35" s="80" t="str">
        <f t="shared" si="10"/>
        <v>EU nulový</v>
      </c>
      <c r="X35" s="41"/>
      <c r="Y35" s="104"/>
      <c r="Z35" s="77" t="str">
        <f t="shared" si="11"/>
        <v>EU nulový</v>
      </c>
    </row>
    <row r="36" spans="1:26" s="1" customFormat="1" x14ac:dyDescent="0.25">
      <c r="A36" s="165" t="s">
        <v>84</v>
      </c>
      <c r="B36" s="165" t="s">
        <v>88</v>
      </c>
      <c r="C36" s="160"/>
      <c r="D36" s="104"/>
      <c r="E36" s="101" t="str">
        <f t="shared" si="4"/>
        <v>EU nulový</v>
      </c>
      <c r="F36" s="41"/>
      <c r="G36" s="104"/>
      <c r="H36" s="80" t="str">
        <f t="shared" si="5"/>
        <v>EU nulový</v>
      </c>
      <c r="I36" s="41">
        <v>0</v>
      </c>
      <c r="J36" s="104">
        <v>0</v>
      </c>
      <c r="K36" s="80" t="str">
        <f t="shared" si="6"/>
        <v>EU nulový</v>
      </c>
      <c r="L36" s="41">
        <v>0</v>
      </c>
      <c r="M36" s="104">
        <v>0</v>
      </c>
      <c r="N36" s="80" t="str">
        <f t="shared" si="7"/>
        <v>EU nulový</v>
      </c>
      <c r="O36" s="41">
        <v>0</v>
      </c>
      <c r="P36" s="104">
        <v>0</v>
      </c>
      <c r="Q36" s="80" t="str">
        <f t="shared" si="8"/>
        <v>EU nulový</v>
      </c>
      <c r="R36" s="41">
        <v>0</v>
      </c>
      <c r="S36" s="104">
        <v>0</v>
      </c>
      <c r="T36" s="80" t="str">
        <f t="shared" si="9"/>
        <v>EU nulový</v>
      </c>
      <c r="U36" s="41">
        <v>0</v>
      </c>
      <c r="V36" s="104">
        <v>0</v>
      </c>
      <c r="W36" s="80" t="str">
        <f t="shared" si="10"/>
        <v>EU nulový</v>
      </c>
      <c r="X36" s="41"/>
      <c r="Y36" s="104"/>
      <c r="Z36" s="77" t="str">
        <f t="shared" si="11"/>
        <v>EU nulový</v>
      </c>
    </row>
    <row r="37" spans="1:26" s="1" customFormat="1" x14ac:dyDescent="0.25">
      <c r="A37" s="164"/>
      <c r="B37" s="164"/>
      <c r="C37" s="160"/>
      <c r="D37" s="104"/>
      <c r="E37" s="101" t="str">
        <f t="shared" si="4"/>
        <v>EU nulový</v>
      </c>
      <c r="F37" s="41"/>
      <c r="G37" s="104"/>
      <c r="H37" s="80" t="str">
        <f t="shared" si="5"/>
        <v>EU nulový</v>
      </c>
      <c r="I37" s="41"/>
      <c r="J37" s="104"/>
      <c r="K37" s="80" t="str">
        <f t="shared" si="6"/>
        <v>EU nulový</v>
      </c>
      <c r="L37" s="41"/>
      <c r="M37" s="104"/>
      <c r="N37" s="80" t="str">
        <f t="shared" si="7"/>
        <v>EU nulový</v>
      </c>
      <c r="O37" s="41"/>
      <c r="P37" s="104"/>
      <c r="Q37" s="80" t="str">
        <f t="shared" si="8"/>
        <v>EU nulový</v>
      </c>
      <c r="R37" s="41"/>
      <c r="S37" s="104"/>
      <c r="T37" s="80" t="str">
        <f t="shared" si="9"/>
        <v>EU nulový</v>
      </c>
      <c r="U37" s="41"/>
      <c r="V37" s="104"/>
      <c r="W37" s="80" t="str">
        <f t="shared" si="10"/>
        <v>EU nulový</v>
      </c>
      <c r="X37" s="41"/>
      <c r="Y37" s="104"/>
      <c r="Z37" s="77" t="str">
        <f t="shared" si="11"/>
        <v>EU nulový</v>
      </c>
    </row>
    <row r="38" spans="1:26" s="1" customFormat="1" x14ac:dyDescent="0.25">
      <c r="A38" s="164"/>
      <c r="B38" s="164"/>
      <c r="C38" s="160"/>
      <c r="D38" s="104"/>
      <c r="E38" s="101" t="str">
        <f t="shared" si="4"/>
        <v>EU nulový</v>
      </c>
      <c r="F38" s="41"/>
      <c r="G38" s="104"/>
      <c r="H38" s="80" t="str">
        <f t="shared" si="5"/>
        <v>EU nulový</v>
      </c>
      <c r="I38" s="41"/>
      <c r="J38" s="104"/>
      <c r="K38" s="80" t="str">
        <f t="shared" si="6"/>
        <v>EU nulový</v>
      </c>
      <c r="L38" s="41"/>
      <c r="M38" s="104"/>
      <c r="N38" s="80" t="str">
        <f t="shared" si="7"/>
        <v>EU nulový</v>
      </c>
      <c r="O38" s="41"/>
      <c r="P38" s="104"/>
      <c r="Q38" s="80" t="str">
        <f t="shared" si="8"/>
        <v>EU nulový</v>
      </c>
      <c r="R38" s="41"/>
      <c r="S38" s="104"/>
      <c r="T38" s="80" t="str">
        <f t="shared" si="9"/>
        <v>EU nulový</v>
      </c>
      <c r="U38" s="41"/>
      <c r="V38" s="104"/>
      <c r="W38" s="80" t="str">
        <f t="shared" si="10"/>
        <v>EU nulový</v>
      </c>
      <c r="X38" s="41"/>
      <c r="Y38" s="104"/>
      <c r="Z38" s="77" t="str">
        <f t="shared" si="11"/>
        <v>EU nulový</v>
      </c>
    </row>
    <row r="39" spans="1:26" s="1" customFormat="1" x14ac:dyDescent="0.25">
      <c r="A39" s="164"/>
      <c r="B39" s="164"/>
      <c r="C39" s="160"/>
      <c r="D39" s="104"/>
      <c r="E39" s="101" t="str">
        <f t="shared" si="4"/>
        <v>EU nulový</v>
      </c>
      <c r="F39" s="41"/>
      <c r="G39" s="104"/>
      <c r="H39" s="80" t="str">
        <f t="shared" si="5"/>
        <v>EU nulový</v>
      </c>
      <c r="I39" s="41"/>
      <c r="J39" s="104"/>
      <c r="K39" s="80" t="str">
        <f t="shared" si="6"/>
        <v>EU nulový</v>
      </c>
      <c r="L39" s="41"/>
      <c r="M39" s="104"/>
      <c r="N39" s="80" t="str">
        <f t="shared" si="7"/>
        <v>EU nulový</v>
      </c>
      <c r="O39" s="41"/>
      <c r="P39" s="104"/>
      <c r="Q39" s="80" t="str">
        <f t="shared" si="8"/>
        <v>EU nulový</v>
      </c>
      <c r="R39" s="41"/>
      <c r="S39" s="104"/>
      <c r="T39" s="80" t="str">
        <f t="shared" si="9"/>
        <v>EU nulový</v>
      </c>
      <c r="U39" s="41"/>
      <c r="V39" s="104"/>
      <c r="W39" s="80" t="str">
        <f t="shared" si="10"/>
        <v>EU nulový</v>
      </c>
      <c r="X39" s="41"/>
      <c r="Y39" s="104"/>
      <c r="Z39" s="77" t="str">
        <f t="shared" si="11"/>
        <v>EU nulový</v>
      </c>
    </row>
    <row r="40" spans="1:26" s="1" customFormat="1" x14ac:dyDescent="0.25">
      <c r="A40" s="164"/>
      <c r="B40" s="164"/>
      <c r="C40" s="160"/>
      <c r="D40" s="104"/>
      <c r="E40" s="101" t="str">
        <f t="shared" si="4"/>
        <v>EU nulový</v>
      </c>
      <c r="F40" s="41"/>
      <c r="G40" s="104"/>
      <c r="H40" s="80" t="str">
        <f t="shared" si="5"/>
        <v>EU nulový</v>
      </c>
      <c r="I40" s="41"/>
      <c r="J40" s="104"/>
      <c r="K40" s="80" t="str">
        <f t="shared" si="6"/>
        <v>EU nulový</v>
      </c>
      <c r="L40" s="41"/>
      <c r="M40" s="104"/>
      <c r="N40" s="80" t="str">
        <f t="shared" si="7"/>
        <v>EU nulový</v>
      </c>
      <c r="O40" s="41"/>
      <c r="P40" s="104"/>
      <c r="Q40" s="80" t="str">
        <f t="shared" si="8"/>
        <v>EU nulový</v>
      </c>
      <c r="R40" s="41"/>
      <c r="S40" s="104"/>
      <c r="T40" s="80" t="str">
        <f t="shared" si="9"/>
        <v>EU nulový</v>
      </c>
      <c r="U40" s="41"/>
      <c r="V40" s="104"/>
      <c r="W40" s="80" t="str">
        <f t="shared" si="10"/>
        <v>EU nulový</v>
      </c>
      <c r="X40" s="41"/>
      <c r="Y40" s="104"/>
      <c r="Z40" s="77" t="str">
        <f t="shared" si="11"/>
        <v>EU nulový</v>
      </c>
    </row>
    <row r="41" spans="1:26" s="1" customFormat="1" x14ac:dyDescent="0.25">
      <c r="A41" s="164"/>
      <c r="B41" s="164"/>
      <c r="C41" s="160"/>
      <c r="D41" s="104"/>
      <c r="E41" s="101" t="str">
        <f t="shared" si="4"/>
        <v>EU nulový</v>
      </c>
      <c r="F41" s="41"/>
      <c r="G41" s="104"/>
      <c r="H41" s="80" t="str">
        <f t="shared" si="5"/>
        <v>EU nulový</v>
      </c>
      <c r="I41" s="41"/>
      <c r="J41" s="104"/>
      <c r="K41" s="80" t="str">
        <f t="shared" si="6"/>
        <v>EU nulový</v>
      </c>
      <c r="L41" s="41"/>
      <c r="M41" s="104"/>
      <c r="N41" s="80" t="str">
        <f t="shared" si="7"/>
        <v>EU nulový</v>
      </c>
      <c r="O41" s="41"/>
      <c r="P41" s="104"/>
      <c r="Q41" s="80" t="str">
        <f t="shared" si="8"/>
        <v>EU nulový</v>
      </c>
      <c r="R41" s="41"/>
      <c r="S41" s="104"/>
      <c r="T41" s="80" t="str">
        <f t="shared" si="9"/>
        <v>EU nulový</v>
      </c>
      <c r="U41" s="41"/>
      <c r="V41" s="104"/>
      <c r="W41" s="80" t="str">
        <f t="shared" si="10"/>
        <v>EU nulový</v>
      </c>
      <c r="X41" s="41"/>
      <c r="Y41" s="104"/>
      <c r="Z41" s="77" t="str">
        <f t="shared" si="11"/>
        <v>EU nulový</v>
      </c>
    </row>
    <row r="42" spans="1:26" s="1" customFormat="1" x14ac:dyDescent="0.25">
      <c r="A42" s="164"/>
      <c r="B42" s="164"/>
      <c r="C42" s="160"/>
      <c r="D42" s="104"/>
      <c r="E42" s="101" t="str">
        <f t="shared" si="4"/>
        <v>EU nulový</v>
      </c>
      <c r="F42" s="41"/>
      <c r="G42" s="104"/>
      <c r="H42" s="80" t="str">
        <f t="shared" si="5"/>
        <v>EU nulový</v>
      </c>
      <c r="I42" s="41"/>
      <c r="J42" s="104"/>
      <c r="K42" s="80" t="str">
        <f t="shared" si="6"/>
        <v>EU nulový</v>
      </c>
      <c r="L42" s="41"/>
      <c r="M42" s="104"/>
      <c r="N42" s="80" t="str">
        <f t="shared" si="7"/>
        <v>EU nulový</v>
      </c>
      <c r="O42" s="41"/>
      <c r="P42" s="104"/>
      <c r="Q42" s="80" t="str">
        <f t="shared" si="8"/>
        <v>EU nulový</v>
      </c>
      <c r="R42" s="41"/>
      <c r="S42" s="104"/>
      <c r="T42" s="80" t="str">
        <f t="shared" si="9"/>
        <v>EU nulový</v>
      </c>
      <c r="U42" s="41"/>
      <c r="V42" s="104"/>
      <c r="W42" s="80" t="str">
        <f t="shared" si="10"/>
        <v>EU nulový</v>
      </c>
      <c r="X42" s="41"/>
      <c r="Y42" s="104"/>
      <c r="Z42" s="77" t="str">
        <f t="shared" si="11"/>
        <v>EU nulový</v>
      </c>
    </row>
    <row r="43" spans="1:26" ht="15.75" thickBot="1" x14ac:dyDescent="0.3">
      <c r="A43" s="166"/>
      <c r="B43" s="166"/>
      <c r="C43" s="161"/>
      <c r="D43" s="105"/>
      <c r="E43" s="102" t="str">
        <f t="shared" si="4"/>
        <v>EU nulový</v>
      </c>
      <c r="F43" s="42"/>
      <c r="G43" s="105"/>
      <c r="H43" s="81" t="str">
        <f t="shared" si="5"/>
        <v>EU nulový</v>
      </c>
      <c r="I43" s="42"/>
      <c r="J43" s="105"/>
      <c r="K43" s="81" t="str">
        <f t="shared" si="6"/>
        <v>EU nulový</v>
      </c>
      <c r="L43" s="42"/>
      <c r="M43" s="105"/>
      <c r="N43" s="81" t="str">
        <f t="shared" ref="N43:N44" si="12">IF(M43=0,"EU nulový",IF((M43/L43)&gt;0.951,"CHYBA","o.k."))</f>
        <v>EU nulový</v>
      </c>
      <c r="O43" s="42"/>
      <c r="P43" s="105"/>
      <c r="Q43" s="81" t="str">
        <f t="shared" si="8"/>
        <v>EU nulový</v>
      </c>
      <c r="R43" s="42"/>
      <c r="S43" s="105"/>
      <c r="T43" s="81" t="str">
        <f t="shared" si="9"/>
        <v>EU nulový</v>
      </c>
      <c r="U43" s="42"/>
      <c r="V43" s="105"/>
      <c r="W43" s="81" t="str">
        <f t="shared" ref="W43" si="13">IF(V43=0,"EU nulový",IF((V43/U43)&gt;0.951,"CHYBA","o.k."))</f>
        <v>EU nulový</v>
      </c>
      <c r="X43" s="42"/>
      <c r="Y43" s="105"/>
      <c r="Z43" s="78" t="str">
        <f t="shared" ref="Z43" si="14">IF(Y43=0,"EU nulový",IF((Y43/X43)&gt;0.951,"CHYBA","o.k."))</f>
        <v>EU nulový</v>
      </c>
    </row>
    <row r="44" spans="1:26" ht="15.75" thickBot="1" x14ac:dyDescent="0.3">
      <c r="A44" s="158"/>
      <c r="B44" s="157"/>
      <c r="C44" s="73">
        <v>0</v>
      </c>
      <c r="D44" s="74">
        <v>0</v>
      </c>
      <c r="E44" s="75" t="str">
        <f t="shared" ref="E44" si="15">IF(D44=0,"EU nulový",IF((D44/C44)&gt;0.951,"CHYBA","o.k."))</f>
        <v>EU nulový</v>
      </c>
      <c r="F44" s="85">
        <f>SUM(F33:F43)</f>
        <v>0</v>
      </c>
      <c r="G44" s="86">
        <f>SUM(G33:G43)</f>
        <v>0</v>
      </c>
      <c r="H44" s="87" t="str">
        <f t="shared" ref="H44" si="16">IF(G44=0,"EU nulový",IF((G44/F44)&gt;0.951,"CHYBA","o.k."))</f>
        <v>EU nulový</v>
      </c>
      <c r="I44" s="89">
        <f>SUM(I33:I43)</f>
        <v>0</v>
      </c>
      <c r="J44" s="90">
        <f>SUM(J33:J43)</f>
        <v>0</v>
      </c>
      <c r="K44" s="75" t="str">
        <f t="shared" ref="K44" si="17">IF(J44=0,"EU nulový",IF((J44/I44)&gt;0.951,"CHYBA","o.k."))</f>
        <v>EU nulový</v>
      </c>
      <c r="L44" s="91">
        <f>SUM(L33:L43)</f>
        <v>29593290.48</v>
      </c>
      <c r="M44" s="90">
        <f>SUM(M33:M43)</f>
        <v>28113634</v>
      </c>
      <c r="N44" s="87" t="str">
        <f t="shared" si="12"/>
        <v>o.k.</v>
      </c>
      <c r="O44" s="89">
        <f>SUM(O33:O43)</f>
        <v>12790940</v>
      </c>
      <c r="P44" s="90">
        <f>SUM(P33:P43)</f>
        <v>12151400</v>
      </c>
      <c r="Q44" s="75" t="str">
        <f t="shared" ref="Q44" si="18">IF(P44=0,"EU nulový",IF((P44/O44)&gt;0.951,"CHYBA","o.k."))</f>
        <v>o.k.</v>
      </c>
      <c r="R44" s="91">
        <f>SUM(R33:R43)</f>
        <v>8211640</v>
      </c>
      <c r="S44" s="90">
        <f>SUM(S33:S43)</f>
        <v>7801050</v>
      </c>
      <c r="T44" s="87" t="str">
        <f t="shared" ref="T44" si="19">IF(S44=0,"EU nulový",IF((S44/R44)&gt;0.951,"CHYBA","o.k."))</f>
        <v>o.k.</v>
      </c>
      <c r="U44" s="92">
        <f>SUM(U33:U43)</f>
        <v>1579320</v>
      </c>
      <c r="V44" s="86">
        <f>SUM(V33:V43)</f>
        <v>1500350</v>
      </c>
      <c r="W44" s="75" t="str">
        <f>IF(V44=0,"EU nulový",IF((V44/U44)&gt;0.951,"CHYBA","o.k."))</f>
        <v>o.k.</v>
      </c>
      <c r="X44" s="91">
        <f>SUM(X33:X43)</f>
        <v>0</v>
      </c>
      <c r="Y44" s="91">
        <f>SUM(Y33:Y43)</f>
        <v>0</v>
      </c>
      <c r="Z44" s="75" t="str">
        <f>IF(Y44=0,"EU nulový",IF((Y44/X44)&gt;0.951,"CHYBA","o.k."))</f>
        <v>EU nulový</v>
      </c>
    </row>
    <row r="46" spans="1:26" ht="15.75" thickBot="1" x14ac:dyDescent="0.3"/>
    <row r="47" spans="1:26" x14ac:dyDescent="0.25">
      <c r="C47" s="227" t="s">
        <v>27</v>
      </c>
      <c r="D47" s="228"/>
      <c r="E47" s="229"/>
    </row>
    <row r="48" spans="1:26" ht="30.75" thickBot="1" x14ac:dyDescent="0.3">
      <c r="C48" s="70" t="s">
        <v>13</v>
      </c>
      <c r="D48" s="71" t="s">
        <v>14</v>
      </c>
      <c r="E48" s="72" t="s">
        <v>15</v>
      </c>
      <c r="H48" t="s">
        <v>93</v>
      </c>
    </row>
    <row r="49" spans="3:8" x14ac:dyDescent="0.25">
      <c r="C49" s="104">
        <f>C33+F33+I33+L33+O33+R33+U33+X33</f>
        <v>12167821.530000001</v>
      </c>
      <c r="D49" s="104">
        <f t="shared" ref="C49:D53" si="20">D33+G33+J33+M33+P33+S33+V33+Y33</f>
        <v>11559434</v>
      </c>
      <c r="E49" s="95" t="str">
        <f>IF(D49=0,"EU nulový",IF((D49/C49)&gt;0.951,"CHYBA","o.k."))</f>
        <v>o.k.</v>
      </c>
      <c r="H49" s="5" t="s">
        <v>94</v>
      </c>
    </row>
    <row r="50" spans="3:8" x14ac:dyDescent="0.25">
      <c r="C50" s="104">
        <f t="shared" si="20"/>
        <v>31586310</v>
      </c>
      <c r="D50" s="104">
        <f t="shared" si="20"/>
        <v>30007000</v>
      </c>
      <c r="E50" s="96" t="str">
        <f t="shared" ref="E50:E59" si="21">IF(D50=0,"EU nulový",IF((D50/C50)&gt;0.951,"CHYBA","o.k."))</f>
        <v>o.k.</v>
      </c>
      <c r="H50" s="1" t="s">
        <v>95</v>
      </c>
    </row>
    <row r="51" spans="3:8" x14ac:dyDescent="0.25">
      <c r="C51" s="104">
        <f t="shared" si="20"/>
        <v>8421058.9499999993</v>
      </c>
      <c r="D51" s="104">
        <f t="shared" si="20"/>
        <v>8000000</v>
      </c>
      <c r="E51" s="96" t="str">
        <f t="shared" si="21"/>
        <v>o.k.</v>
      </c>
    </row>
    <row r="52" spans="3:8" x14ac:dyDescent="0.25">
      <c r="C52" s="104">
        <f t="shared" si="20"/>
        <v>0</v>
      </c>
      <c r="D52" s="104">
        <f>D36+G36+J36+M36+P36+S36+V36+Y36</f>
        <v>0</v>
      </c>
      <c r="E52" s="96" t="str">
        <f t="shared" si="21"/>
        <v>EU nulový</v>
      </c>
    </row>
    <row r="53" spans="3:8" x14ac:dyDescent="0.25">
      <c r="C53" s="104">
        <f t="shared" si="20"/>
        <v>0</v>
      </c>
      <c r="D53" s="104">
        <f t="shared" si="20"/>
        <v>0</v>
      </c>
      <c r="E53" s="96" t="str">
        <f t="shared" si="21"/>
        <v>EU nulový</v>
      </c>
    </row>
    <row r="54" spans="3:8" x14ac:dyDescent="0.25">
      <c r="C54" s="104">
        <f t="shared" ref="C54:D58" si="22">C38+F38+I38+L38+O38+R38+U38+X38</f>
        <v>0</v>
      </c>
      <c r="D54" s="104">
        <f t="shared" si="22"/>
        <v>0</v>
      </c>
      <c r="E54" s="96" t="str">
        <f t="shared" si="21"/>
        <v>EU nulový</v>
      </c>
    </row>
    <row r="55" spans="3:8" x14ac:dyDescent="0.25">
      <c r="C55" s="104">
        <f t="shared" si="22"/>
        <v>0</v>
      </c>
      <c r="D55" s="104">
        <f t="shared" si="22"/>
        <v>0</v>
      </c>
      <c r="E55" s="96" t="str">
        <f t="shared" si="21"/>
        <v>EU nulový</v>
      </c>
    </row>
    <row r="56" spans="3:8" x14ac:dyDescent="0.25">
      <c r="C56" s="104">
        <f t="shared" si="22"/>
        <v>0</v>
      </c>
      <c r="D56" s="104">
        <f t="shared" si="22"/>
        <v>0</v>
      </c>
      <c r="E56" s="96" t="str">
        <f t="shared" si="21"/>
        <v>EU nulový</v>
      </c>
    </row>
    <row r="57" spans="3:8" x14ac:dyDescent="0.25">
      <c r="C57" s="104">
        <f t="shared" si="22"/>
        <v>0</v>
      </c>
      <c r="D57" s="104">
        <f t="shared" si="22"/>
        <v>0</v>
      </c>
      <c r="E57" s="96" t="str">
        <f t="shared" si="21"/>
        <v>EU nulový</v>
      </c>
    </row>
    <row r="58" spans="3:8" x14ac:dyDescent="0.25">
      <c r="C58" s="104">
        <f t="shared" si="22"/>
        <v>0</v>
      </c>
      <c r="D58" s="104">
        <f t="shared" si="22"/>
        <v>0</v>
      </c>
      <c r="E58" s="96" t="str">
        <f t="shared" si="21"/>
        <v>EU nulový</v>
      </c>
    </row>
    <row r="59" spans="3:8" ht="15.75" thickBot="1" x14ac:dyDescent="0.3">
      <c r="C59" s="105">
        <f>C43+F43+I43+L43+O43+R43+U43+X43</f>
        <v>0</v>
      </c>
      <c r="D59" s="105">
        <f>D43+G43+J43+M43+P43+S43+V43+Y43</f>
        <v>0</v>
      </c>
      <c r="E59" s="97" t="str">
        <f t="shared" si="21"/>
        <v>EU nulový</v>
      </c>
    </row>
    <row r="60" spans="3:8" ht="15.75" thickBot="1" x14ac:dyDescent="0.3">
      <c r="C60" s="91">
        <f>SUM(C49:C59)</f>
        <v>52175190.480000004</v>
      </c>
      <c r="D60" s="91">
        <f>SUM(D49:D59)</f>
        <v>49566434</v>
      </c>
      <c r="E60" s="75" t="str">
        <f>IF(AND(D21=C60,E21=D60),"PRAVDA","CHYBA")</f>
        <v>PRAVDA</v>
      </c>
    </row>
  </sheetData>
  <mergeCells count="27">
    <mergeCell ref="X31:Z31"/>
    <mergeCell ref="C23:E23"/>
    <mergeCell ref="L31:N31"/>
    <mergeCell ref="O31:Q31"/>
    <mergeCell ref="I31:K31"/>
    <mergeCell ref="I11:I12"/>
    <mergeCell ref="A31:B31"/>
    <mergeCell ref="R31:T31"/>
    <mergeCell ref="U31:W31"/>
    <mergeCell ref="B3:E3"/>
    <mergeCell ref="B4:E4"/>
    <mergeCell ref="B5:E5"/>
    <mergeCell ref="B6:E6"/>
    <mergeCell ref="J11:J12"/>
    <mergeCell ref="M11:P11"/>
    <mergeCell ref="F3:H3"/>
    <mergeCell ref="F4:H4"/>
    <mergeCell ref="F5:H5"/>
    <mergeCell ref="F6:H6"/>
    <mergeCell ref="K11:K12"/>
    <mergeCell ref="C47:E47"/>
    <mergeCell ref="C11:C12"/>
    <mergeCell ref="D11:D12"/>
    <mergeCell ref="E11:G11"/>
    <mergeCell ref="H11:H12"/>
    <mergeCell ref="C31:E31"/>
    <mergeCell ref="F31:H31"/>
  </mergeCells>
  <conditionalFormatting sqref="K13:K21">
    <cfRule type="cellIs" dxfId="5" priority="7" operator="equal">
      <formula>TRUE</formula>
    </cfRule>
  </conditionalFormatting>
  <conditionalFormatting sqref="P13:P20">
    <cfRule type="containsText" dxfId="4" priority="4" operator="containsText" text="pravda">
      <formula>NOT(ISERROR(SEARCH("pravda",P13)))</formula>
    </cfRule>
    <cfRule type="cellIs" dxfId="3" priority="5" operator="equal">
      <formula>"""pravda"""</formula>
    </cfRule>
    <cfRule type="cellIs" dxfId="2" priority="6" operator="equal">
      <formula>TRUE</formula>
    </cfRule>
  </conditionalFormatting>
  <conditionalFormatting sqref="G26">
    <cfRule type="cellIs" dxfId="1" priority="3" operator="equal">
      <formula>TRUE</formula>
    </cfRule>
  </conditionalFormatting>
  <conditionalFormatting sqref="G27">
    <cfRule type="cellIs" dxfId="0" priority="1" operator="equal">
      <formula>"CHYBA"</formula>
    </cfRule>
  </conditionalFormatting>
  <pageMargins left="0.25" right="0.25" top="0.75" bottom="0.75" header="0.3" footer="0.3"/>
  <pageSetup paperSize="9" scale="4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Petra Hartmanová</cp:lastModifiedBy>
  <cp:lastPrinted>2019-06-14T08:07:05Z</cp:lastPrinted>
  <dcterms:created xsi:type="dcterms:W3CDTF">2016-01-20T12:45:50Z</dcterms:created>
  <dcterms:modified xsi:type="dcterms:W3CDTF">2019-07-24T13:34:53Z</dcterms:modified>
</cp:coreProperties>
</file>